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Questa_cartella_di_lavoro" defaultThemeVersion="124226"/>
  <mc:AlternateContent xmlns:mc="http://schemas.openxmlformats.org/markup-compatibility/2006">
    <mc:Choice Requires="x15">
      <x15ac:absPath xmlns:x15ac="http://schemas.microsoft.com/office/spreadsheetml/2010/11/ac" url="C:\Users\Galati_KC\Google Drive\Kataclima\Progetti_KC\1_Sviluppo\0_SitoWeb\"/>
    </mc:Choice>
  </mc:AlternateContent>
  <workbookProtection workbookAlgorithmName="SHA-512" workbookHashValue="kv4yLPR5iKXgwqE931BRY8Cp+OsTarj00qh24x2drSrY+n4RkMvWEEJkH99Glc3kRtb1j6UYrUL+oDG5+i4TkQ==" workbookSaltValue="1fG8qR116/YhSvnTQHZhMA==" workbookSpinCount="100000" lockStructure="1"/>
  <bookViews>
    <workbookView xWindow="0" yWindow="0" windowWidth="20730" windowHeight="11760" activeTab="2"/>
  </bookViews>
  <sheets>
    <sheet name="Revisioni" sheetId="4" r:id="rId1"/>
    <sheet name="Presentazione" sheetId="3" r:id="rId2"/>
    <sheet name="CalcoloCB" sheetId="1" r:id="rId3"/>
    <sheet name="Supporto" sheetId="2" state="hidden" r:id="rId4"/>
  </sheets>
  <definedNames>
    <definedName name="anniavviam">Supporto!$G$44:$Q$44</definedName>
    <definedName name="_xlnm.Print_Area" localSheetId="2">CalcoloCB!$A$1:$K$52</definedName>
    <definedName name="_xlnm.Print_Area" localSheetId="1">Presentazione!$A$1:$K$55</definedName>
    <definedName name="carburanti">Supporto!$E$50:$E$61</definedName>
    <definedName name="metutcal">Supporto!$E$38:$E$39</definedName>
    <definedName name="quopot">Supporto!$E$83:$E$87</definedName>
    <definedName name="regioni">Supporto!$B$22:$B$41</definedName>
    <definedName name="tecnologie">Supporto!$B$7:$B$17</definedName>
    <definedName name="tensioni">Supporto!$F$22:$F$28</definedName>
    <definedName name="udm">Supporto!$H$7:$H$11</definedName>
  </definedNames>
  <calcPr calcId="171027"/>
</workbook>
</file>

<file path=xl/calcChain.xml><?xml version="1.0" encoding="utf-8"?>
<calcChain xmlns="http://schemas.openxmlformats.org/spreadsheetml/2006/main">
  <c r="G29" i="1" l="1"/>
  <c r="AN58" i="2" l="1"/>
  <c r="AN57" i="2"/>
  <c r="AF59" i="2" l="1"/>
  <c r="O9" i="2" l="1"/>
  <c r="Q9" i="2" s="1"/>
  <c r="AM52" i="2" l="1"/>
  <c r="AM53" i="2"/>
  <c r="AM51" i="2"/>
  <c r="AL56" i="2"/>
  <c r="AN56" i="2"/>
  <c r="AL57" i="2"/>
  <c r="AL58" i="2" s="1"/>
  <c r="AH54" i="2" s="1"/>
  <c r="AG54" i="2" s="1"/>
  <c r="K7" i="2"/>
  <c r="F39" i="1" l="1"/>
  <c r="AF58" i="2"/>
  <c r="AH51" i="2"/>
  <c r="AG51" i="2" s="1"/>
  <c r="AH52" i="2"/>
  <c r="AG52" i="2" s="1"/>
  <c r="AH53" i="2"/>
  <c r="AG53" i="2" s="1"/>
  <c r="AM54" i="2" l="1"/>
  <c r="AG55" i="2" s="1"/>
  <c r="F40" i="1" l="1"/>
  <c r="J29" i="1"/>
  <c r="O7" i="2" l="1"/>
  <c r="P40" i="2" s="1"/>
  <c r="K10" i="2"/>
  <c r="K9" i="2"/>
  <c r="K8" i="2"/>
  <c r="K11" i="1" s="1"/>
  <c r="K10" i="1"/>
  <c r="I11" i="2"/>
  <c r="J26" i="1"/>
  <c r="R40" i="2"/>
  <c r="N40" i="2"/>
  <c r="G8" i="1"/>
  <c r="K20" i="1" s="1"/>
  <c r="B20" i="2"/>
  <c r="AG56" i="1" l="1"/>
  <c r="AG56" i="2"/>
  <c r="AF60" i="2" s="1"/>
  <c r="E42" i="1" s="1"/>
  <c r="K15" i="1"/>
  <c r="K13" i="1"/>
  <c r="K14" i="1"/>
  <c r="K12" i="1"/>
  <c r="L26" i="2"/>
  <c r="O13" i="2"/>
  <c r="O16" i="2" s="1"/>
  <c r="O15" i="2"/>
  <c r="G17" i="1" l="1"/>
  <c r="E7" i="2" s="1"/>
  <c r="A20" i="1" s="1"/>
  <c r="L20" i="2"/>
  <c r="L22" i="2" s="1"/>
  <c r="L23" i="2" s="1"/>
  <c r="L25" i="2" s="1"/>
  <c r="L27" i="2" s="1"/>
  <c r="L28" i="2" s="1"/>
  <c r="A21" i="1" l="1"/>
  <c r="A19" i="1"/>
  <c r="Q21" i="2" s="1"/>
  <c r="Q20" i="2" l="1"/>
  <c r="E44" i="1" s="1"/>
  <c r="V27" i="2"/>
  <c r="I42" i="1" l="1"/>
  <c r="Q23" i="2"/>
  <c r="O33" i="2" s="1"/>
  <c r="L36" i="2" s="1"/>
  <c r="V28" i="2"/>
  <c r="K36" i="2" l="1"/>
  <c r="M36" i="2"/>
  <c r="N36" i="2"/>
  <c r="O36" i="2" l="1"/>
  <c r="Q34" i="2" s="1"/>
  <c r="Q36" i="2" s="1"/>
  <c r="J31" i="1" s="1"/>
  <c r="E46" i="1" s="1"/>
  <c r="E48" i="1" s="1"/>
  <c r="J48" i="1" s="1"/>
</calcChain>
</file>

<file path=xl/sharedStrings.xml><?xml version="1.0" encoding="utf-8"?>
<sst xmlns="http://schemas.openxmlformats.org/spreadsheetml/2006/main" count="318" uniqueCount="243">
  <si>
    <t>Certificati bianchi per CAR</t>
  </si>
  <si>
    <t>Cogenerazione Alto Rendimento</t>
  </si>
  <si>
    <t>Modulo per il calcolo preliminare dei titoli cui può avere diritto un impianto di cogenerazione</t>
  </si>
  <si>
    <t>Rendimento cogeneratore</t>
  </si>
  <si>
    <t>Il presente foglio nella versione finale non sarà visibile</t>
  </si>
  <si>
    <t>Pertanto deve essere ordinato, ma non necessariamente "bello" e colorato perché non sarà visto dagli utenti</t>
  </si>
  <si>
    <t>Tecnologie di cogenerazione</t>
  </si>
  <si>
    <t>a</t>
  </si>
  <si>
    <t>b</t>
  </si>
  <si>
    <t>c</t>
  </si>
  <si>
    <t>d</t>
  </si>
  <si>
    <t>e</t>
  </si>
  <si>
    <t>f</t>
  </si>
  <si>
    <t>g</t>
  </si>
  <si>
    <t>h</t>
  </si>
  <si>
    <t>i</t>
  </si>
  <si>
    <t>l</t>
  </si>
  <si>
    <t>m</t>
  </si>
  <si>
    <t>Turbina a gas a ciclo combinato con recupero di calore</t>
  </si>
  <si>
    <t>Turbina a vapore a contropressione</t>
  </si>
  <si>
    <t>Turbina di condensazione a estrazione di vapore</t>
  </si>
  <si>
    <t>Turbina a gas con recupero di calore</t>
  </si>
  <si>
    <t>Motore a combustione interna</t>
  </si>
  <si>
    <t>Microturbine</t>
  </si>
  <si>
    <t>Motori Stirling</t>
  </si>
  <si>
    <t>Pile a combustibile</t>
  </si>
  <si>
    <t>Motori a vapore</t>
  </si>
  <si>
    <t>Cicli Rankine a fluido organico</t>
  </si>
  <si>
    <t>Ogni altro tipo di tecnologia o combinazione di tecnologie che rientrano nelle definizioni di cui all'articolo 2, lettera a) del decreto legislativo 8 febbraio 2007, n. 20.</t>
  </si>
  <si>
    <t>Tecnologia unità di cogenerazione</t>
  </si>
  <si>
    <t>RENDIMENTO GLOBALE</t>
  </si>
  <si>
    <t>EE prodotta</t>
  </si>
  <si>
    <t>En. Meccanica</t>
  </si>
  <si>
    <t>En. Di alimentazione</t>
  </si>
  <si>
    <t>(energia del combustibile)</t>
  </si>
  <si>
    <t>Periodo</t>
  </si>
  <si>
    <t>di riferimento</t>
  </si>
  <si>
    <t>da</t>
  </si>
  <si>
    <t>Valle d' Aosta</t>
  </si>
  <si>
    <t>Trentino Alto-Adige</t>
  </si>
  <si>
    <t>Piemonte</t>
  </si>
  <si>
    <t>Friuli-Venezia Giulia</t>
  </si>
  <si>
    <t>Lombardia</t>
  </si>
  <si>
    <t>Veneto</t>
  </si>
  <si>
    <t>Abruzzo</t>
  </si>
  <si>
    <t>Emilia-Romagna</t>
  </si>
  <si>
    <t>Liguria</t>
  </si>
  <si>
    <t>Umbria</t>
  </si>
  <si>
    <t>Marche</t>
  </si>
  <si>
    <t>Molise</t>
  </si>
  <si>
    <t>Toscana</t>
  </si>
  <si>
    <t>Lazio</t>
  </si>
  <si>
    <t>Campania</t>
  </si>
  <si>
    <t>Basilicata</t>
  </si>
  <si>
    <t>Puglia</t>
  </si>
  <si>
    <t>Calabria</t>
  </si>
  <si>
    <t>Sardegna</t>
  </si>
  <si>
    <t>Sicilia</t>
  </si>
  <si>
    <t>Calcolo PES</t>
  </si>
  <si>
    <t>Regione di esercizio delll'impianto</t>
  </si>
  <si>
    <t>FC1</t>
  </si>
  <si>
    <t>Fattore di correzione legato alle condizioni climatiche medie</t>
  </si>
  <si>
    <t>Tensione di collegamento alla rete elettrica</t>
  </si>
  <si>
    <t>100-200 kV</t>
  </si>
  <si>
    <t>50-100 kV</t>
  </si>
  <si>
    <t>Percentuale di energia elettrica consumata in loco</t>
  </si>
  <si>
    <t>Percentuale di energia elettrica esportata verso la rete</t>
  </si>
  <si>
    <t>Fattore di correzione legato alle perdite evitate sulla rete</t>
  </si>
  <si>
    <t>FC2</t>
  </si>
  <si>
    <t>TJ</t>
  </si>
  <si>
    <t>Valore di rendimento di riferimento per EE</t>
  </si>
  <si>
    <t>Valore di rendimento di riferimento per ET</t>
  </si>
  <si>
    <t>Metodo di utilizzo dell'energia termica</t>
  </si>
  <si>
    <t>Produzione di vapore/acqua calda</t>
  </si>
  <si>
    <t>Utilizzo diretto dei gas di scarico</t>
  </si>
  <si>
    <t>coordinata carburante</t>
  </si>
  <si>
    <t>coordianata anno</t>
  </si>
  <si>
    <t>coordinata utilizo calore</t>
  </si>
  <si>
    <t>RISP</t>
  </si>
  <si>
    <t>potenza fino ad 1 MWe</t>
  </si>
  <si>
    <t>potenza superiore a 1 MWe e fino a 10 MWe</t>
  </si>
  <si>
    <t>potenza superiore a 10 MWe e fino a 80 MWe</t>
  </si>
  <si>
    <t>potenza superiore a 80 MWe e fino a 100 MWe</t>
  </si>
  <si>
    <t>potenza superiori a 100 MWe e per i rifacimenti indipendentemente dalla potenza istallata</t>
  </si>
  <si>
    <t>Coefficiente di armonizzazione</t>
  </si>
  <si>
    <t>MWh</t>
  </si>
  <si>
    <t>KWh</t>
  </si>
  <si>
    <t>GJ</t>
  </si>
  <si>
    <t>Kcal</t>
  </si>
  <si>
    <t>Unità di misura</t>
  </si>
  <si>
    <t>Data di avviamento delll'impianto</t>
  </si>
  <si>
    <t>%</t>
  </si>
  <si>
    <t>Controvalore economico</t>
  </si>
  <si>
    <t>TEE/anno</t>
  </si>
  <si>
    <t>(calcolato rispetto ad un valore di mercato pari a</t>
  </si>
  <si>
    <t>Certificati bianchi spettanti</t>
  </si>
  <si>
    <t xml:space="preserve">Per segnalazioni, suggerimenti o altre richieste: </t>
  </si>
  <si>
    <t>PES Risparmio di Energia Primaria</t>
  </si>
  <si>
    <t>All'impianto è associato un servizio di teleriscaldamento</t>
  </si>
  <si>
    <t>anni</t>
  </si>
  <si>
    <t xml:space="preserve">€/anno,  per un periodo di </t>
  </si>
  <si>
    <t>anno di impianto</t>
  </si>
  <si>
    <t>EE da cogenerazione</t>
  </si>
  <si>
    <t>EE da cogenerazione in TJ</t>
  </si>
  <si>
    <t>EE non in congenerazione in TJ</t>
  </si>
  <si>
    <t>rendimento elettrico dell'impianto</t>
  </si>
  <si>
    <t>energia di alimentazione in cogenerazione (TJ)</t>
  </si>
  <si>
    <t>energia di alimentazione non in cogenerazione (TJ)</t>
  </si>
  <si>
    <t>EE da usare nelle formule</t>
  </si>
  <si>
    <t>consumo carburante solo per cogenerazione</t>
  </si>
  <si>
    <t xml:space="preserve">; gli spazi di color grigio </t>
  </si>
  <si>
    <t xml:space="preserve">sono </t>
  </si>
  <si>
    <t>necessariamente essere la stessa per tutti i campi</t>
  </si>
  <si>
    <t xml:space="preserve"> - riempire unicamente gli spazi lasciati bianchi</t>
  </si>
  <si>
    <t xml:space="preserve"> - nel definire gli input energetici inserite per ciascun valore l'esatta unità di misura; l'unità non deve</t>
  </si>
  <si>
    <t>automaticamente compilati dal modulo</t>
  </si>
  <si>
    <t xml:space="preserve"> - se il rendimento globale dovesse essere inferiore al valore di soglia non significa necessariamente </t>
  </si>
  <si>
    <t xml:space="preserve">conseguente numero di certificati bianchi calcolato sarà riferito alla sola sotto-unità virtuale </t>
  </si>
  <si>
    <t>considerata cogenerativa</t>
  </si>
  <si>
    <t xml:space="preserve">che non si possa accedere al regime di sostegno, bensì che il riconoscimento come CAR ed il </t>
  </si>
  <si>
    <t>Combustibile utilizzato</t>
  </si>
  <si>
    <t>VAI AL MODULO</t>
  </si>
  <si>
    <r>
      <t xml:space="preserve">Una volta inserite le caratteristiche dell'impianto cogenerativo, il presente modulo quantificherà i seguenti parametri:
</t>
    </r>
    <r>
      <rPr>
        <sz val="11"/>
        <color indexed="63"/>
        <rFont val="Calibri"/>
        <family val="2"/>
      </rPr>
      <t xml:space="preserve"> </t>
    </r>
    <r>
      <rPr>
        <sz val="12"/>
        <color indexed="63"/>
        <rFont val="Calibri"/>
        <family val="2"/>
      </rPr>
      <t xml:space="preserve">- </t>
    </r>
    <r>
      <rPr>
        <i/>
        <sz val="12"/>
        <color indexed="63"/>
        <rFont val="Calibri"/>
        <family val="2"/>
      </rPr>
      <t>Rendimento globale di impianto:</t>
    </r>
    <r>
      <rPr>
        <sz val="11"/>
        <color indexed="63"/>
        <rFont val="Calibri"/>
        <family val="2"/>
      </rPr>
      <t xml:space="preserve"> indica il rendimento complessivo dell'impianto cogenerativo; un valore sufficientemente alto (i limiti dipendono dalla tecnologia adoperata) permette di classificare l'intera unità come cogenerativa, altimenti il sistema provvederà a dividere l'impianto in due sezioni virtuali, una cogenerativa e una non-cogenerativa.
</t>
    </r>
    <r>
      <rPr>
        <sz val="12"/>
        <color indexed="63"/>
        <rFont val="Calibri"/>
        <family val="2"/>
      </rPr>
      <t xml:space="preserve"> - </t>
    </r>
    <r>
      <rPr>
        <i/>
        <sz val="12"/>
        <color indexed="63"/>
        <rFont val="Calibri"/>
        <family val="2"/>
      </rPr>
      <t>PES - Primary Energy Saving:</t>
    </r>
    <r>
      <rPr>
        <sz val="11"/>
        <color indexed="63"/>
        <rFont val="Calibri"/>
        <family val="2"/>
      </rPr>
      <t xml:space="preserve"> rappresenta una misura del risparmio percentuale di combustibile rispetto allo standard di produzione del parco di generazione italiano di calore ed elettricità. E' tale parametro che, se superiore al 10%, identifica l'unità (o la sotto-unità virtuale) come Cogenerazione ad Alto Rendimento.
 </t>
    </r>
    <r>
      <rPr>
        <sz val="12"/>
        <color indexed="63"/>
        <rFont val="Calibri"/>
        <family val="2"/>
      </rPr>
      <t xml:space="preserve">- </t>
    </r>
    <r>
      <rPr>
        <i/>
        <sz val="12"/>
        <color indexed="63"/>
        <rFont val="Calibri"/>
        <family val="2"/>
      </rPr>
      <t>RISP - Risparmio di energia primaria:</t>
    </r>
    <r>
      <rPr>
        <sz val="11"/>
        <color indexed="63"/>
        <rFont val="Calibri"/>
        <family val="2"/>
      </rPr>
      <t xml:space="preserve"> espresso in MWh, esprime la quantità di energia risparmiata, e direttamente permette di quantificare il numero di Titoli di Efficienza Energetica corrispondenti.
 </t>
    </r>
    <r>
      <rPr>
        <sz val="12"/>
        <color indexed="63"/>
        <rFont val="Calibri"/>
        <family val="2"/>
      </rPr>
      <t xml:space="preserve">- </t>
    </r>
    <r>
      <rPr>
        <i/>
        <sz val="12"/>
        <color indexed="63"/>
        <rFont val="Calibri"/>
        <family val="2"/>
      </rPr>
      <t>Certificati Bianchi:</t>
    </r>
    <r>
      <rPr>
        <i/>
        <sz val="11"/>
        <color indexed="63"/>
        <rFont val="Calibri"/>
        <family val="2"/>
      </rPr>
      <t xml:space="preserve"> </t>
    </r>
    <r>
      <rPr>
        <sz val="11"/>
        <color indexed="63"/>
        <rFont val="Calibri"/>
        <family val="2"/>
      </rPr>
      <t xml:space="preserve">definisce il numero di TEE o Certificati Bianchi cui il richiedente ha diritto.
</t>
    </r>
    <r>
      <rPr>
        <sz val="12"/>
        <color indexed="63"/>
        <rFont val="Calibri"/>
        <family val="2"/>
      </rPr>
      <t xml:space="preserve"> - </t>
    </r>
    <r>
      <rPr>
        <i/>
        <sz val="12"/>
        <color indexed="63"/>
        <rFont val="Calibri"/>
        <family val="2"/>
      </rPr>
      <t>Controvalore economico:</t>
    </r>
    <r>
      <rPr>
        <i/>
        <sz val="11"/>
        <color indexed="63"/>
        <rFont val="Calibri"/>
        <family val="2"/>
      </rPr>
      <t xml:space="preserve"> </t>
    </r>
    <r>
      <rPr>
        <sz val="11"/>
        <color indexed="63"/>
        <rFont val="Calibri"/>
        <family val="2"/>
      </rPr>
      <t>fornisce una stima immediata del valore di mercato dei Certificati Bianchi calcolati, basandosi su un valore standard di riferimento.</t>
    </r>
  </si>
  <si>
    <t>Un. di misura</t>
  </si>
  <si>
    <t>Gentile utente,
a seguito del Decreto Legislativo n. 20 del 2007, come integrato dal DM 4 agosto 2011, i Produttori titolari di un’unità di cogenerazione possono richiedere il riconoscimento CAR (Cogenerazione ad Alto Rendimento) ed eventualmente l’accesso al regime di sostegno previsto ai sensi del DM 5 settembre 2011 (Titoli di Efficienza Energetica o 'Certificati Bianchi').
Questo modulo è stato sviluppato dalla Kataclima srl per fornire alle Aziende uno strumento semplice per il calcolo dei parametri rilevanti la classificazione CAR ed avere una stima immediata dei benefici economici conseguenti alla richiesta dei Titoli di Efficienza Energetica.</t>
  </si>
  <si>
    <t>ISTRUZIONI per l'utilizzo del modulo:</t>
  </si>
  <si>
    <t>ISTRUZIONI in fondo al foglio</t>
  </si>
  <si>
    <r>
      <rPr>
        <b/>
        <u/>
        <sz val="8"/>
        <color indexed="13"/>
        <rFont val="Calibri"/>
        <family val="2"/>
      </rPr>
      <t>Disclaimer</t>
    </r>
    <r>
      <rPr>
        <sz val="8"/>
        <color indexed="13"/>
        <rFont val="Calibri"/>
        <family val="2"/>
      </rPr>
      <t>: il seguente modulo offerto dalla Kataclima è stato predisposto da personale qualificato ma conserva un puro carattere indicativo, in quanto strutturato sulla base di una casistica standard che potrebbe non tener conto di alcuni fattori caratteristici e rilevanti per il Vs. impianto: non esitate a contattarci per un'analisi più approfondita.</t>
    </r>
  </si>
  <si>
    <r>
      <rPr>
        <sz val="11"/>
        <rFont val="Calibri"/>
        <family val="2"/>
      </rPr>
      <t>Cogenerazione Alto Rendimento</t>
    </r>
    <r>
      <rPr>
        <sz val="11"/>
        <color indexed="53"/>
        <rFont val="Calibri"/>
        <family val="2"/>
      </rPr>
      <t xml:space="preserve"> (vd. disclaimer Kataclima)</t>
    </r>
  </si>
  <si>
    <t>risparmioenergetico@kataclima.com</t>
  </si>
  <si>
    <t>Dati di cogenerazione:</t>
  </si>
  <si>
    <t>Valore di efficienza dell'impianto</t>
  </si>
  <si>
    <t>(se noto)</t>
  </si>
  <si>
    <t>Rendimento:</t>
  </si>
  <si>
    <t>valore di Ceff</t>
  </si>
  <si>
    <t>Ore annuali stimate di funzionamento dell'impianto</t>
  </si>
  <si>
    <t>Potenza elettrica media</t>
  </si>
  <si>
    <t>EE da usare nelle formule in MWh</t>
  </si>
  <si>
    <t>L'unità è stata oggetto di rifacimento</t>
  </si>
  <si>
    <t>coefficiente k calcolato</t>
  </si>
  <si>
    <t>coefficiente k da usare nel modulo</t>
  </si>
  <si>
    <t>&gt; 345 kV</t>
  </si>
  <si>
    <t>200-345 kV</t>
  </si>
  <si>
    <t>12-50kV</t>
  </si>
  <si>
    <t>0,45-12 kV</t>
  </si>
  <si>
    <t>&lt; 0,45 kV</t>
  </si>
  <si>
    <t>En. Termica Vap</t>
  </si>
  <si>
    <t>En. Termica AC</t>
  </si>
  <si>
    <t>En. Termica Gas sc.</t>
  </si>
  <si>
    <t>Vap</t>
  </si>
  <si>
    <t>AC</t>
  </si>
  <si>
    <t>Gas scarico</t>
  </si>
  <si>
    <t>Vap/AC</t>
  </si>
  <si>
    <t>Gas sc/AC</t>
  </si>
  <si>
    <t>Gas sc/Vap</t>
  </si>
  <si>
    <t>Gas sc/Vap/AC</t>
  </si>
  <si>
    <t>ALLEGATO I</t>
  </si>
  <si>
    <t>Valori di rendimento di riferimento armonizzati per la produzione separata di energia elettrica (di cui all'articolo 1)</t>
  </si>
  <si>
    <t>Categoria</t>
  </si>
  <si>
    <t>Tipo di combustibile</t>
  </si>
  <si>
    <t>Anno di costruzione</t>
  </si>
  <si>
    <t>Antecedente al 2012</t>
  </si>
  <si>
    <t>2012-2015</t>
  </si>
  <si>
    <t>Dal 2016</t>
  </si>
  <si>
    <t>Solidi</t>
  </si>
  <si>
    <t xml:space="preserve">S1 </t>
  </si>
  <si>
    <t>Carbon fossile compresa antracite, carbone bituminoso, carbone subbituminoso, coke, semicoke, coke di petrolio</t>
  </si>
  <si>
    <t xml:space="preserve">S2 </t>
  </si>
  <si>
    <t xml:space="preserve">Lignite, mattonelle di lignite, olio di scisto </t>
  </si>
  <si>
    <t xml:space="preserve">S3 </t>
  </si>
  <si>
    <t xml:space="preserve">Torba, mattonelle di torba </t>
  </si>
  <si>
    <t xml:space="preserve">S4 </t>
  </si>
  <si>
    <t>Biomassa secca fra cui legna e altri tipi di biomassa solida compresi pellet e mattonelle di legno, trucioli di legno essiccati, scarti in legno puliti e asciutti, gusci e noccioli d'oliva e altri noccioli</t>
  </si>
  <si>
    <t xml:space="preserve">S5 </t>
  </si>
  <si>
    <t>Altri tipi di biomassa solida compresi tutti i tipi di legno non inclusi in S4 e liquame nero e marrone.</t>
  </si>
  <si>
    <t>S6</t>
  </si>
  <si>
    <t>Rifiuti urbani e industriali (non rinnovabili) e rifiuti rinnovabili/biodegradabili</t>
  </si>
  <si>
    <t>Liquidi</t>
  </si>
  <si>
    <t xml:space="preserve">L7 </t>
  </si>
  <si>
    <t xml:space="preserve">Olio combustibile pesante, gasolio, altri prodotti petroliferi </t>
  </si>
  <si>
    <t>L8</t>
  </si>
  <si>
    <t>Bioliquidi compresi biometanolo, bioetanolo, biobutanolo, biodiesel e altri bioliquidi</t>
  </si>
  <si>
    <t>L9</t>
  </si>
  <si>
    <t>Liquidi residui, compresi rifiuti biodegradabili e non rinnovabili (inclusi sego, grasso e trebbie)</t>
  </si>
  <si>
    <t>Gassosi</t>
  </si>
  <si>
    <t>G10</t>
  </si>
  <si>
    <t xml:space="preserve">Gas naturale, GPL, GNL e biometano </t>
  </si>
  <si>
    <t>G11</t>
  </si>
  <si>
    <t xml:space="preserve">Gas di raffineria, idrogeno e gas di sintesi </t>
  </si>
  <si>
    <t>G12</t>
  </si>
  <si>
    <t>Biogas da digestione anaerobica, gas da impianti di trattamento di acque reflue e gas di discarica</t>
  </si>
  <si>
    <t>G13</t>
  </si>
  <si>
    <t>Gas di cokeria, gas di altoforno, gas da estrazioni minerarie e altri gas di recupero (escluso il gas di raffineria)</t>
  </si>
  <si>
    <t>Altri</t>
  </si>
  <si>
    <t>O14</t>
  </si>
  <si>
    <t xml:space="preserve"> Calore di scarto (compresi i gas di scarico ad alta temperatura e i prodotti da reazioni chimiche esotermiche)</t>
  </si>
  <si>
    <t>O15</t>
  </si>
  <si>
    <t xml:space="preserve">Energia nucleare </t>
  </si>
  <si>
    <t>O16</t>
  </si>
  <si>
    <t xml:space="preserve">Energia solare termica </t>
  </si>
  <si>
    <t>O17</t>
  </si>
  <si>
    <t xml:space="preserve">Energia geotermica </t>
  </si>
  <si>
    <t>O18</t>
  </si>
  <si>
    <t xml:space="preserve">Altri combustibili non menzionati </t>
  </si>
  <si>
    <t>Regolamento UE 2015/2042</t>
  </si>
  <si>
    <t>ALLEGATO II</t>
  </si>
  <si>
    <t>Valori di rendimento di riferimento armonizzati per la produzione separata di calore (di cui all'articolo 1)</t>
  </si>
  <si>
    <t>Antecedente al 2016</t>
  </si>
  <si>
    <t>Acqua calda</t>
  </si>
  <si>
    <t>Vapore*</t>
  </si>
  <si>
    <t>Utilizzo diretto dei gas di scarico**</t>
  </si>
  <si>
    <t>Ref Hη_Vap</t>
  </si>
  <si>
    <r>
      <t>Rendimento di riferimento per la produzione separata di calore (</t>
    </r>
    <r>
      <rPr>
        <u/>
        <sz val="10"/>
        <color theme="1"/>
        <rFont val="Calibri"/>
        <family val="2"/>
        <scheme val="minor"/>
      </rPr>
      <t>Vapore</t>
    </r>
    <r>
      <rPr>
        <sz val="10"/>
        <color theme="1"/>
        <rFont val="Calibri"/>
        <family val="2"/>
        <scheme val="minor"/>
      </rPr>
      <t>)</t>
    </r>
  </si>
  <si>
    <t>Ref Hη_AC</t>
  </si>
  <si>
    <r>
      <t>Rendimento di riferimento per la produzione separata di calore (</t>
    </r>
    <r>
      <rPr>
        <u/>
        <sz val="10"/>
        <color theme="1"/>
        <rFont val="Calibri"/>
        <family val="2"/>
        <scheme val="minor"/>
      </rPr>
      <t>Acqua calda</t>
    </r>
    <r>
      <rPr>
        <sz val="10"/>
        <color theme="1"/>
        <rFont val="Calibri"/>
        <family val="2"/>
        <scheme val="minor"/>
      </rPr>
      <t>)</t>
    </r>
  </si>
  <si>
    <t>Ref Hη_GasScar</t>
  </si>
  <si>
    <r>
      <t>Rendimento di riferimento per la produzione separata di calore (</t>
    </r>
    <r>
      <rPr>
        <u/>
        <sz val="10"/>
        <color theme="1"/>
        <rFont val="Calibri"/>
        <family val="2"/>
        <scheme val="minor"/>
      </rPr>
      <t>GasScar</t>
    </r>
    <r>
      <rPr>
        <sz val="10"/>
        <color theme="1"/>
        <rFont val="Calibri"/>
        <family val="2"/>
        <scheme val="minor"/>
      </rPr>
      <t>)</t>
    </r>
  </si>
  <si>
    <t>Num. Ident. Anno cost.</t>
  </si>
  <si>
    <t>Num. Ident. Comb.</t>
  </si>
  <si>
    <t>Cod. Comb.</t>
  </si>
  <si>
    <t>Num. Ident. Vap.</t>
  </si>
  <si>
    <t>Num. Ident. AC.</t>
  </si>
  <si>
    <t>Num. Ident. GasScar.</t>
  </si>
  <si>
    <t>rend ET</t>
  </si>
  <si>
    <t>Data</t>
  </si>
  <si>
    <t>Indice di revisione</t>
  </si>
  <si>
    <t>Oggetto della revisione</t>
  </si>
  <si>
    <t xml:space="preserve">Aggiornamento dei parametri secondo il REGOLAMENTO DELEGATO (UE) 2015/2402 DELLA COMMISSIONE del 12 ottobre 2015 </t>
  </si>
  <si>
    <t xml:space="preserve">PES = [1 - 1/(CHP Hη/Ref Hη)+(CHP Eη/Ref Eη)]*100% </t>
  </si>
  <si>
    <t>CHP Hη</t>
  </si>
  <si>
    <t xml:space="preserve">Rendimento termico della produzione mediante cogenerazione </t>
  </si>
  <si>
    <t>CHP Eη</t>
  </si>
  <si>
    <t xml:space="preserve">Rendimento elettrico della produzione mediante cogenerazione </t>
  </si>
  <si>
    <t>PES</t>
  </si>
  <si>
    <t xml:space="preserve">RISPARMIO DI ENERGIA PRIMARIA </t>
  </si>
  <si>
    <t>Ref Hη</t>
  </si>
  <si>
    <t>Rendimento di riferimento per la produzione separata di calore</t>
  </si>
  <si>
    <t>Ref Eη</t>
  </si>
  <si>
    <t>Rendimento di riferimento per la produzione separata di energia elettrica</t>
  </si>
  <si>
    <t xml:space="preserve">Ref Eη = (Ref EηTAB+FC1)/100*FC2 </t>
  </si>
  <si>
    <t xml:space="preserve">Ref Eη = (Ref EηTAB+FC1/100)*FC2 </t>
  </si>
  <si>
    <t>Versione 2 del 07-06-2016</t>
  </si>
  <si>
    <t>(€/TEE,rilevato il 07-06-2016)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</si>
</sst>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0.000"/>
    <numFmt numFmtId="166" formatCode="[$-410]d\-mmm\-yy;@"/>
    <numFmt numFmtId="167" formatCode="#,##0_ ;\-#,##0\ "/>
    <numFmt numFmtId="168" formatCode="#,##0.000"/>
    <numFmt numFmtId="169" formatCode="#,##0.0000"/>
  </numFmts>
  <fonts count="52">
    <font>
      <sz val="11"/>
      <color theme="1"/>
      <name val="Calibri"/>
      <family val="2"/>
      <scheme val="minor"/>
    </font>
    <font>
      <sz val="11"/>
      <color indexed="63"/>
      <name val="Calibri"/>
      <family val="2"/>
    </font>
    <font>
      <i/>
      <sz val="11"/>
      <color indexed="63"/>
      <name val="Calibri"/>
      <family val="2"/>
    </font>
    <font>
      <sz val="12"/>
      <color indexed="63"/>
      <name val="Calibri"/>
      <family val="2"/>
    </font>
    <font>
      <i/>
      <sz val="12"/>
      <color indexed="63"/>
      <name val="Calibri"/>
      <family val="2"/>
    </font>
    <font>
      <sz val="12"/>
      <name val="Calibri"/>
      <family val="2"/>
    </font>
    <font>
      <sz val="11"/>
      <name val="Calibri"/>
      <family val="2"/>
    </font>
    <font>
      <sz val="8"/>
      <color indexed="13"/>
      <name val="Calibri"/>
      <family val="2"/>
    </font>
    <font>
      <b/>
      <u/>
      <sz val="8"/>
      <color indexed="13"/>
      <name val="Calibri"/>
      <family val="2"/>
    </font>
    <font>
      <sz val="11"/>
      <color indexed="53"/>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sz val="11"/>
      <color rgb="FFFF0000"/>
      <name val="Calibri"/>
      <family val="2"/>
      <scheme val="minor"/>
    </font>
    <font>
      <b/>
      <sz val="11"/>
      <color theme="1"/>
      <name val="Calibri"/>
      <family val="2"/>
      <scheme val="minor"/>
    </font>
    <font>
      <b/>
      <sz val="24"/>
      <color theme="1"/>
      <name val="Calibri"/>
      <family val="2"/>
      <scheme val="minor"/>
    </font>
    <font>
      <sz val="10"/>
      <color rgb="FF000000"/>
      <name val="Times"/>
      <family val="1"/>
    </font>
    <font>
      <i/>
      <sz val="9"/>
      <color theme="1"/>
      <name val="Calibri"/>
      <family val="2"/>
      <scheme val="minor"/>
    </font>
    <font>
      <sz val="12"/>
      <color theme="1"/>
      <name val="Times New Roman"/>
      <family val="1"/>
    </font>
    <font>
      <i/>
      <sz val="9"/>
      <color theme="0"/>
      <name val="Calibri"/>
      <family val="2"/>
      <scheme val="minor"/>
    </font>
    <font>
      <b/>
      <u/>
      <sz val="11"/>
      <color rgb="FFFFFF00"/>
      <name val="Calibri"/>
      <family val="2"/>
      <scheme val="minor"/>
    </font>
    <font>
      <sz val="9"/>
      <color theme="0"/>
      <name val="Calibri"/>
      <family val="2"/>
      <scheme val="minor"/>
    </font>
    <font>
      <i/>
      <sz val="9.5"/>
      <color theme="0"/>
      <name val="Calibri"/>
      <family val="2"/>
      <scheme val="minor"/>
    </font>
    <font>
      <sz val="11"/>
      <color theme="3" tint="0.39997558519241921"/>
      <name val="Calibri"/>
      <family val="2"/>
      <scheme val="minor"/>
    </font>
    <font>
      <i/>
      <sz val="11"/>
      <color theme="0"/>
      <name val="Calibri"/>
      <family val="2"/>
      <scheme val="minor"/>
    </font>
    <font>
      <sz val="11"/>
      <name val="Calibri"/>
      <family val="2"/>
      <scheme val="minor"/>
    </font>
    <font>
      <sz val="10"/>
      <color theme="1" tint="0.249977111117893"/>
      <name val="Calibri"/>
      <family val="2"/>
      <scheme val="minor"/>
    </font>
    <font>
      <sz val="11"/>
      <color theme="1" tint="0.249977111117893"/>
      <name val="Calibri"/>
      <family val="2"/>
      <scheme val="minor"/>
    </font>
    <font>
      <b/>
      <sz val="14"/>
      <color theme="1" tint="0.249977111117893"/>
      <name val="Calibri"/>
      <family val="2"/>
      <scheme val="minor"/>
    </font>
    <font>
      <sz val="11"/>
      <color theme="10"/>
      <name val="Calibri"/>
      <family val="2"/>
    </font>
    <font>
      <i/>
      <sz val="11"/>
      <color rgb="FFFFFF00"/>
      <name val="Calibri"/>
      <family val="2"/>
      <scheme val="minor"/>
    </font>
    <font>
      <sz val="10"/>
      <color theme="0"/>
      <name val="Calibri"/>
      <family val="2"/>
      <scheme val="minor"/>
    </font>
    <font>
      <sz val="12"/>
      <color theme="1" tint="0.249977111117893"/>
      <name val="Calibri"/>
      <family val="2"/>
      <scheme val="minor"/>
    </font>
    <font>
      <sz val="9"/>
      <color theme="1"/>
      <name val="Calibri"/>
      <family val="2"/>
      <scheme val="minor"/>
    </font>
    <font>
      <sz val="8"/>
      <color rgb="FFFFFF00"/>
      <name val="Calibri"/>
      <family val="2"/>
      <scheme val="minor"/>
    </font>
    <font>
      <u/>
      <sz val="11"/>
      <color theme="0"/>
      <name val="Calibri"/>
      <family val="2"/>
    </font>
    <font>
      <b/>
      <sz val="16"/>
      <color theme="1"/>
      <name val="Calibri"/>
      <family val="2"/>
      <scheme val="minor"/>
    </font>
    <font>
      <b/>
      <sz val="10"/>
      <color rgb="FF000000"/>
      <name val="EUAlbertina-Bold"/>
    </font>
    <font>
      <sz val="11"/>
      <color rgb="FF000000"/>
      <name val="Calibri"/>
      <family val="2"/>
      <scheme val="minor"/>
    </font>
    <font>
      <sz val="9"/>
      <color rgb="FF000000"/>
      <name val="Calibri"/>
      <family val="2"/>
      <scheme val="minor"/>
    </font>
    <font>
      <sz val="10"/>
      <color rgb="FF000000"/>
      <name val="Calibri"/>
      <family val="2"/>
      <scheme val="minor"/>
    </font>
    <font>
      <sz val="10"/>
      <color theme="1"/>
      <name val="Calibri"/>
      <family val="2"/>
      <scheme val="minor"/>
    </font>
    <font>
      <b/>
      <sz val="10"/>
      <color rgb="FFC00000"/>
      <name val="Calibri"/>
      <family val="2"/>
      <scheme val="minor"/>
    </font>
    <font>
      <u/>
      <sz val="10"/>
      <color theme="1"/>
      <name val="Calibri"/>
      <family val="2"/>
      <scheme val="minor"/>
    </font>
    <font>
      <sz val="10"/>
      <name val="Calibri"/>
      <family val="2"/>
      <scheme val="minor"/>
    </font>
    <font>
      <b/>
      <sz val="8"/>
      <color theme="1"/>
      <name val="Calibri"/>
      <family val="2"/>
      <scheme val="minor"/>
    </font>
    <font>
      <b/>
      <sz val="10"/>
      <color theme="1"/>
      <name val="Calibri"/>
      <family val="2"/>
      <scheme val="minor"/>
    </font>
    <font>
      <i/>
      <sz val="10"/>
      <color theme="1"/>
      <name val="Calibri"/>
      <family val="2"/>
      <scheme val="minor"/>
    </font>
    <font>
      <i/>
      <sz val="8"/>
      <color rgb="FFC00000"/>
      <name val="Calibri"/>
      <family val="2"/>
      <scheme val="minor"/>
    </font>
    <font>
      <b/>
      <sz val="11"/>
      <color rgb="FFC00000"/>
      <name val="Calibri"/>
      <family val="2"/>
      <scheme val="minor"/>
    </font>
    <font>
      <b/>
      <i/>
      <sz val="10"/>
      <color rgb="FFC0000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theme="4" tint="-0.499984740745262"/>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3" fillId="0" borderId="0" applyNumberFormat="0" applyFill="0" applyBorder="0" applyAlignment="0" applyProtection="0">
      <alignment vertical="top"/>
      <protection locked="0"/>
    </xf>
    <xf numFmtId="43" fontId="10" fillId="0" borderId="0" applyFont="0" applyFill="0" applyBorder="0" applyAlignment="0" applyProtection="0"/>
    <xf numFmtId="9" fontId="10" fillId="0" borderId="0" applyFont="0" applyFill="0" applyBorder="0" applyAlignment="0" applyProtection="0"/>
  </cellStyleXfs>
  <cellXfs count="339">
    <xf numFmtId="0" fontId="0" fillId="0" borderId="0" xfId="0"/>
    <xf numFmtId="0" fontId="16" fillId="0" borderId="0" xfId="0" applyFont="1"/>
    <xf numFmtId="0" fontId="0" fillId="2" borderId="0" xfId="0" applyFill="1"/>
    <xf numFmtId="0" fontId="17" fillId="0" borderId="0" xfId="0" applyFont="1"/>
    <xf numFmtId="0" fontId="18" fillId="2" borderId="0" xfId="0" applyFont="1" applyFill="1" applyAlignment="1">
      <alignment horizontal="right"/>
    </xf>
    <xf numFmtId="0" fontId="14" fillId="2" borderId="0" xfId="0" applyFont="1" applyFill="1"/>
    <xf numFmtId="0" fontId="0" fillId="2" borderId="0" xfId="0" applyFill="1" applyAlignment="1">
      <alignment wrapText="1"/>
    </xf>
    <xf numFmtId="0" fontId="0" fillId="0" borderId="0" xfId="0" applyBorder="1"/>
    <xf numFmtId="0" fontId="0" fillId="0" borderId="0" xfId="0"/>
    <xf numFmtId="0" fontId="19" fillId="0" borderId="0" xfId="0" applyFont="1"/>
    <xf numFmtId="0" fontId="11" fillId="2" borderId="0" xfId="0" applyFont="1" applyFill="1"/>
    <xf numFmtId="0" fontId="20" fillId="2" borderId="0" xfId="0" applyFont="1" applyFill="1"/>
    <xf numFmtId="0" fontId="21" fillId="2" borderId="0" xfId="0" applyFont="1" applyFill="1" applyAlignment="1">
      <alignment vertical="center"/>
    </xf>
    <xf numFmtId="0" fontId="11" fillId="2" borderId="0" xfId="0" applyFont="1" applyFill="1" applyAlignment="1">
      <alignment horizontal="right"/>
    </xf>
    <xf numFmtId="0" fontId="22" fillId="2" borderId="0" xfId="0" applyFont="1" applyFill="1" applyAlignment="1">
      <alignment horizontal="right"/>
    </xf>
    <xf numFmtId="14" fontId="0" fillId="2" borderId="0" xfId="0" applyNumberFormat="1" applyFill="1"/>
    <xf numFmtId="0" fontId="21" fillId="2" borderId="0" xfId="0" applyFont="1" applyFill="1"/>
    <xf numFmtId="0" fontId="23" fillId="2" borderId="0" xfId="0" applyFont="1" applyFill="1"/>
    <xf numFmtId="0" fontId="11" fillId="2" borderId="0" xfId="0" applyFont="1" applyFill="1" applyAlignment="1">
      <alignment horizontal="center"/>
    </xf>
    <xf numFmtId="0" fontId="0" fillId="4" borderId="0" xfId="0" applyFill="1"/>
    <xf numFmtId="11" fontId="0" fillId="0" borderId="0" xfId="0" applyNumberFormat="1"/>
    <xf numFmtId="3" fontId="24" fillId="2" borderId="0" xfId="0" applyNumberFormat="1" applyFont="1" applyFill="1" applyBorder="1"/>
    <xf numFmtId="0" fontId="0" fillId="2" borderId="2" xfId="0" applyFill="1" applyBorder="1" applyAlignment="1">
      <alignment horizontal="right"/>
    </xf>
    <xf numFmtId="0" fontId="0" fillId="2" borderId="3" xfId="0" applyFill="1" applyBorder="1"/>
    <xf numFmtId="0" fontId="11" fillId="2" borderId="2" xfId="0" applyFont="1" applyFill="1" applyBorder="1"/>
    <xf numFmtId="0" fontId="0" fillId="2" borderId="0" xfId="0" applyFill="1" applyBorder="1" applyAlignment="1">
      <alignment vertical="top" wrapText="1"/>
    </xf>
    <xf numFmtId="0" fontId="0" fillId="2" borderId="4" xfId="0" applyFill="1" applyBorder="1"/>
    <xf numFmtId="0" fontId="0" fillId="2" borderId="5" xfId="0" applyFill="1" applyBorder="1"/>
    <xf numFmtId="2" fontId="0" fillId="2" borderId="0" xfId="0" applyNumberFormat="1" applyFill="1" applyBorder="1"/>
    <xf numFmtId="0" fontId="24" fillId="4" borderId="0" xfId="0" applyFont="1" applyFill="1"/>
    <xf numFmtId="9" fontId="0" fillId="2" borderId="0" xfId="0" applyNumberFormat="1" applyFill="1" applyBorder="1"/>
    <xf numFmtId="0" fontId="26" fillId="0" borderId="0" xfId="0" applyFont="1" applyFill="1"/>
    <xf numFmtId="14" fontId="26" fillId="0" borderId="0" xfId="0" applyNumberFormat="1" applyFont="1" applyFill="1"/>
    <xf numFmtId="0" fontId="26" fillId="0" borderId="0" xfId="0" quotePrefix="1" applyFont="1" applyFill="1"/>
    <xf numFmtId="0" fontId="0" fillId="0" borderId="6" xfId="0" applyBorder="1"/>
    <xf numFmtId="0" fontId="26" fillId="0" borderId="7" xfId="0" applyFont="1" applyFill="1" applyBorder="1"/>
    <xf numFmtId="0" fontId="0" fillId="4" borderId="0" xfId="0" applyFill="1" applyBorder="1"/>
    <xf numFmtId="0" fontId="26" fillId="2" borderId="2" xfId="0" applyFont="1" applyFill="1" applyBorder="1" applyAlignment="1">
      <alignment horizontal="right"/>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Fill="1" applyBorder="1"/>
    <xf numFmtId="169" fontId="0" fillId="0" borderId="11" xfId="0" applyNumberFormat="1" applyBorder="1"/>
    <xf numFmtId="0" fontId="0" fillId="5" borderId="0" xfId="0" applyFill="1" applyBorder="1"/>
    <xf numFmtId="0" fontId="24" fillId="4" borderId="0" xfId="0" applyFont="1" applyFill="1" applyBorder="1"/>
    <xf numFmtId="0" fontId="27" fillId="5" borderId="0" xfId="0" applyFont="1" applyFill="1" applyBorder="1"/>
    <xf numFmtId="0" fontId="28" fillId="5" borderId="0" xfId="0" applyFont="1" applyFill="1" applyBorder="1"/>
    <xf numFmtId="0" fontId="16" fillId="0" borderId="16" xfId="0" applyFont="1" applyBorder="1"/>
    <xf numFmtId="0" fontId="0" fillId="0" borderId="17" xfId="0" applyBorder="1"/>
    <xf numFmtId="0" fontId="24" fillId="4" borderId="17" xfId="0" applyFont="1" applyFill="1" applyBorder="1"/>
    <xf numFmtId="0" fontId="0" fillId="4" borderId="17" xfId="0" applyFill="1" applyBorder="1"/>
    <xf numFmtId="0" fontId="0" fillId="4" borderId="18" xfId="0" applyFill="1" applyBorder="1"/>
    <xf numFmtId="0" fontId="15" fillId="4" borderId="2" xfId="0" applyFont="1" applyFill="1" applyBorder="1"/>
    <xf numFmtId="0" fontId="0" fillId="4" borderId="3" xfId="0" applyFill="1" applyBorder="1"/>
    <xf numFmtId="0" fontId="0" fillId="4" borderId="2" xfId="0" applyFill="1" applyBorder="1"/>
    <xf numFmtId="0" fontId="0" fillId="5" borderId="2" xfId="0" applyFill="1" applyBorder="1"/>
    <xf numFmtId="0" fontId="0" fillId="5" borderId="3" xfId="0" applyFill="1" applyBorder="1"/>
    <xf numFmtId="0" fontId="0" fillId="5" borderId="4" xfId="0" applyFill="1" applyBorder="1"/>
    <xf numFmtId="0" fontId="0" fillId="5" borderId="19" xfId="0" applyFill="1" applyBorder="1"/>
    <xf numFmtId="0" fontId="0" fillId="5" borderId="5" xfId="0" applyFill="1" applyBorder="1"/>
    <xf numFmtId="0" fontId="27" fillId="4" borderId="1" xfId="0" applyFont="1" applyFill="1" applyBorder="1"/>
    <xf numFmtId="9" fontId="27" fillId="3" borderId="1" xfId="0" applyNumberFormat="1" applyFont="1" applyFill="1" applyBorder="1"/>
    <xf numFmtId="0" fontId="29" fillId="5" borderId="0" xfId="0" applyFont="1" applyFill="1" applyBorder="1"/>
    <xf numFmtId="0" fontId="13" fillId="4" borderId="0" xfId="1" applyFill="1" applyAlignment="1" applyProtection="1"/>
    <xf numFmtId="0" fontId="30" fillId="4" borderId="0" xfId="1" applyFont="1" applyFill="1" applyAlignment="1" applyProtection="1"/>
    <xf numFmtId="2" fontId="10" fillId="4" borderId="22" xfId="3" applyNumberFormat="1" applyFont="1" applyFill="1" applyBorder="1" applyProtection="1">
      <protection locked="0"/>
    </xf>
    <xf numFmtId="0" fontId="0" fillId="0" borderId="1" xfId="0" applyBorder="1" applyAlignment="1" applyProtection="1">
      <alignment horizontal="right"/>
      <protection locked="0"/>
    </xf>
    <xf numFmtId="14" fontId="0" fillId="4" borderId="23" xfId="0" applyNumberFormat="1" applyFill="1" applyBorder="1" applyProtection="1">
      <protection locked="0"/>
    </xf>
    <xf numFmtId="0" fontId="0" fillId="0" borderId="1" xfId="0" applyFill="1" applyBorder="1" applyProtection="1">
      <protection locked="0"/>
    </xf>
    <xf numFmtId="9" fontId="0" fillId="4" borderId="1" xfId="0" applyNumberFormat="1" applyFill="1" applyBorder="1" applyProtection="1">
      <protection locked="0"/>
    </xf>
    <xf numFmtId="0" fontId="0" fillId="4" borderId="1" xfId="0" applyFill="1" applyBorder="1" applyAlignment="1" applyProtection="1">
      <alignment horizontal="right"/>
      <protection locked="0"/>
    </xf>
    <xf numFmtId="0" fontId="31" fillId="2" borderId="0" xfId="0" applyFont="1" applyFill="1" applyAlignment="1">
      <alignment horizontal="right"/>
    </xf>
    <xf numFmtId="0" fontId="11" fillId="2" borderId="0" xfId="0" applyFont="1" applyFill="1" applyAlignment="1">
      <alignment vertical="center" wrapText="1"/>
    </xf>
    <xf numFmtId="0" fontId="32" fillId="2" borderId="0" xfId="0" applyFont="1" applyFill="1" applyBorder="1"/>
    <xf numFmtId="167" fontId="10" fillId="0" borderId="1" xfId="2" applyNumberFormat="1" applyFont="1" applyBorder="1" applyProtection="1">
      <protection locked="0"/>
    </xf>
    <xf numFmtId="168" fontId="0" fillId="0" borderId="1" xfId="0" applyNumberFormat="1" applyBorder="1" applyProtection="1">
      <protection locked="0"/>
    </xf>
    <xf numFmtId="0" fontId="21" fillId="2" borderId="0" xfId="0" applyFont="1" applyFill="1" applyAlignment="1"/>
    <xf numFmtId="0" fontId="11" fillId="2" borderId="0" xfId="0" applyFont="1" applyFill="1" applyAlignment="1">
      <alignment horizontal="left" vertical="center" wrapText="1"/>
    </xf>
    <xf numFmtId="0" fontId="0" fillId="6" borderId="0" xfId="0" applyFill="1"/>
    <xf numFmtId="0" fontId="0" fillId="6" borderId="13" xfId="0" applyFont="1" applyFill="1" applyBorder="1" applyAlignment="1">
      <alignment vertical="center"/>
    </xf>
    <xf numFmtId="0" fontId="0" fillId="6" borderId="14" xfId="0" applyFont="1" applyFill="1" applyBorder="1" applyAlignment="1">
      <alignment vertical="center"/>
    </xf>
    <xf numFmtId="0" fontId="0" fillId="6" borderId="31" xfId="0" applyFont="1" applyFill="1" applyBorder="1" applyAlignment="1">
      <alignment vertical="center"/>
    </xf>
    <xf numFmtId="0" fontId="39" fillId="6" borderId="14" xfId="0" applyFont="1" applyFill="1" applyBorder="1" applyAlignment="1">
      <alignment vertical="center"/>
    </xf>
    <xf numFmtId="0" fontId="39" fillId="6" borderId="15" xfId="0" applyFont="1" applyFill="1" applyBorder="1" applyAlignment="1">
      <alignment vertical="center"/>
    </xf>
    <xf numFmtId="0" fontId="0" fillId="6" borderId="11" xfId="0" applyFont="1" applyFill="1" applyBorder="1" applyAlignment="1">
      <alignment vertical="center"/>
    </xf>
    <xf numFmtId="0" fontId="0" fillId="6" borderId="0" xfId="0" applyFont="1" applyFill="1" applyBorder="1" applyAlignment="1">
      <alignment vertical="center"/>
    </xf>
    <xf numFmtId="0" fontId="0" fillId="6" borderId="3" xfId="0" applyFont="1" applyFill="1" applyBorder="1" applyAlignment="1">
      <alignment horizontal="center" vertical="center"/>
    </xf>
    <xf numFmtId="0" fontId="39" fillId="6" borderId="0" xfId="0" applyFont="1" applyFill="1" applyBorder="1" applyAlignment="1">
      <alignment horizontal="center" vertical="center"/>
    </xf>
    <xf numFmtId="0" fontId="39" fillId="6" borderId="12" xfId="0" applyFont="1" applyFill="1" applyBorder="1" applyAlignment="1">
      <alignment horizontal="center" vertical="center"/>
    </xf>
    <xf numFmtId="0" fontId="41" fillId="6" borderId="29" xfId="0" applyFont="1" applyFill="1" applyBorder="1" applyAlignment="1">
      <alignment vertical="center"/>
    </xf>
    <xf numFmtId="0" fontId="41" fillId="6" borderId="29" xfId="0" applyFont="1" applyFill="1" applyBorder="1" applyAlignment="1">
      <alignment horizontal="center" vertical="center"/>
    </xf>
    <xf numFmtId="0" fontId="40" fillId="6" borderId="29" xfId="0" applyFont="1" applyFill="1" applyBorder="1" applyAlignment="1"/>
    <xf numFmtId="0" fontId="40" fillId="6" borderId="29" xfId="0" applyFont="1" applyFill="1" applyBorder="1" applyAlignment="1">
      <alignment wrapText="1"/>
    </xf>
    <xf numFmtId="0" fontId="41" fillId="6" borderId="38" xfId="0" applyFont="1" applyFill="1" applyBorder="1" applyAlignment="1">
      <alignment horizontal="center" vertical="center"/>
    </xf>
    <xf numFmtId="0" fontId="41" fillId="6" borderId="30" xfId="0" applyFont="1" applyFill="1" applyBorder="1" applyAlignment="1">
      <alignment horizontal="center" vertical="center"/>
    </xf>
    <xf numFmtId="0" fontId="41" fillId="6" borderId="1" xfId="0" applyFont="1" applyFill="1" applyBorder="1" applyAlignment="1">
      <alignment vertical="center"/>
    </xf>
    <xf numFmtId="0" fontId="41" fillId="6" borderId="1" xfId="0" applyFont="1" applyFill="1" applyBorder="1" applyAlignment="1">
      <alignment horizontal="center" vertical="center"/>
    </xf>
    <xf numFmtId="0" fontId="40" fillId="6" borderId="1" xfId="0" applyFont="1" applyFill="1" applyBorder="1" applyAlignment="1"/>
    <xf numFmtId="0" fontId="40" fillId="6" borderId="6" xfId="0" applyFont="1" applyFill="1" applyBorder="1" applyAlignment="1">
      <alignment wrapText="1"/>
    </xf>
    <xf numFmtId="0" fontId="40" fillId="6" borderId="20" xfId="0" applyFont="1" applyFill="1" applyBorder="1" applyAlignment="1">
      <alignment wrapText="1"/>
    </xf>
    <xf numFmtId="0" fontId="40" fillId="6" borderId="7" xfId="0" applyFont="1" applyFill="1" applyBorder="1" applyAlignment="1">
      <alignment wrapText="1"/>
    </xf>
    <xf numFmtId="0" fontId="41" fillId="6" borderId="7" xfId="0" applyFont="1" applyFill="1" applyBorder="1" applyAlignment="1">
      <alignment horizontal="center" vertical="center"/>
    </xf>
    <xf numFmtId="0" fontId="41" fillId="6" borderId="40" xfId="0" applyFont="1" applyFill="1" applyBorder="1" applyAlignment="1">
      <alignment horizontal="center" vertical="center"/>
    </xf>
    <xf numFmtId="0" fontId="40" fillId="6" borderId="6" xfId="0" applyFont="1" applyFill="1" applyBorder="1" applyAlignment="1"/>
    <xf numFmtId="0" fontId="40" fillId="6" borderId="1" xfId="0" applyFont="1" applyFill="1" applyBorder="1" applyAlignment="1">
      <alignment wrapText="1"/>
    </xf>
    <xf numFmtId="0" fontId="41" fillId="6" borderId="33" xfId="0" applyFont="1" applyFill="1" applyBorder="1" applyAlignment="1">
      <alignment vertical="center"/>
    </xf>
    <xf numFmtId="0" fontId="41" fillId="6" borderId="33" xfId="0" applyFont="1" applyFill="1" applyBorder="1" applyAlignment="1">
      <alignment horizontal="center" vertical="center"/>
    </xf>
    <xf numFmtId="0" fontId="40" fillId="6" borderId="42" xfId="0" applyFont="1" applyFill="1" applyBorder="1" applyAlignment="1">
      <alignment wrapText="1"/>
    </xf>
    <xf numFmtId="0" fontId="41" fillId="6" borderId="43" xfId="0" applyFont="1" applyFill="1" applyBorder="1" applyAlignment="1">
      <alignment horizontal="center" vertical="center"/>
    </xf>
    <xf numFmtId="0" fontId="41" fillId="6" borderId="34" xfId="0" applyFont="1" applyFill="1" applyBorder="1" applyAlignment="1">
      <alignment horizontal="center" vertical="center"/>
    </xf>
    <xf numFmtId="0" fontId="41" fillId="6" borderId="47" xfId="0" applyFont="1" applyFill="1" applyBorder="1" applyAlignment="1">
      <alignment vertical="center"/>
    </xf>
    <xf numFmtId="0" fontId="41" fillId="6" borderId="48" xfId="0" applyFont="1" applyFill="1" applyBorder="1" applyAlignment="1">
      <alignment vertical="center" wrapText="1"/>
    </xf>
    <xf numFmtId="0" fontId="41" fillId="6" borderId="4" xfId="0" applyFont="1" applyFill="1" applyBorder="1" applyAlignment="1">
      <alignment vertical="center"/>
    </xf>
    <xf numFmtId="0" fontId="41" fillId="6" borderId="19" xfId="0" applyFont="1" applyFill="1" applyBorder="1" applyAlignment="1">
      <alignment vertical="center" wrapText="1"/>
    </xf>
    <xf numFmtId="0" fontId="41" fillId="6" borderId="5" xfId="0" applyFont="1" applyFill="1" applyBorder="1" applyAlignment="1">
      <alignment vertical="center" wrapText="1"/>
    </xf>
    <xf numFmtId="0" fontId="41" fillId="6" borderId="49" xfId="0" applyFont="1" applyFill="1" applyBorder="1" applyAlignment="1">
      <alignment vertical="center"/>
    </xf>
    <xf numFmtId="0" fontId="41" fillId="6" borderId="14" xfId="0" applyFont="1" applyFill="1" applyBorder="1" applyAlignment="1">
      <alignment vertical="center" wrapText="1"/>
    </xf>
    <xf numFmtId="0" fontId="41" fillId="6" borderId="20" xfId="0" applyFont="1" applyFill="1" applyBorder="1" applyAlignment="1">
      <alignment vertical="center"/>
    </xf>
    <xf numFmtId="0" fontId="41" fillId="6" borderId="7" xfId="0" applyFont="1" applyFill="1" applyBorder="1" applyAlignment="1">
      <alignment vertical="center"/>
    </xf>
    <xf numFmtId="0" fontId="41" fillId="6" borderId="6" xfId="0" applyFont="1" applyFill="1" applyBorder="1" applyAlignment="1">
      <alignment vertical="center"/>
    </xf>
    <xf numFmtId="0" fontId="41" fillId="6" borderId="50" xfId="0" applyFont="1" applyFill="1" applyBorder="1" applyAlignment="1">
      <alignment vertical="center"/>
    </xf>
    <xf numFmtId="0" fontId="41" fillId="6" borderId="43" xfId="0" applyFont="1" applyFill="1" applyBorder="1" applyAlignment="1">
      <alignment vertical="center"/>
    </xf>
    <xf numFmtId="0" fontId="43" fillId="0" borderId="0" xfId="0" applyFont="1"/>
    <xf numFmtId="0" fontId="42" fillId="0" borderId="0" xfId="0" applyFont="1"/>
    <xf numFmtId="0" fontId="45" fillId="0" borderId="0" xfId="0" applyFont="1" applyFill="1" applyAlignment="1">
      <alignment vertical="center"/>
    </xf>
    <xf numFmtId="0" fontId="19" fillId="0" borderId="0" xfId="0" applyFont="1" applyFill="1" applyBorder="1" applyAlignment="1">
      <alignment wrapText="1"/>
    </xf>
    <xf numFmtId="0" fontId="46" fillId="5" borderId="1" xfId="0" applyFont="1" applyFill="1" applyBorder="1" applyAlignment="1">
      <alignment horizontal="left" vertical="center" wrapText="1"/>
    </xf>
    <xf numFmtId="1" fontId="0" fillId="4" borderId="23" xfId="2" applyNumberFormat="1" applyFont="1" applyFill="1" applyBorder="1" applyProtection="1">
      <protection locked="0"/>
    </xf>
    <xf numFmtId="0" fontId="47" fillId="0" borderId="1" xfId="0" applyFont="1" applyBorder="1" applyAlignment="1" applyProtection="1">
      <alignment horizontal="center" vertical="center"/>
      <protection locked="0"/>
    </xf>
    <xf numFmtId="0" fontId="0" fillId="0" borderId="0" xfId="0" applyAlignment="1">
      <alignment horizontal="center" vertical="center"/>
    </xf>
    <xf numFmtId="0" fontId="0" fillId="7" borderId="0" xfId="0" applyFill="1"/>
    <xf numFmtId="0" fontId="15" fillId="7" borderId="0" xfId="0" applyFont="1" applyFill="1"/>
    <xf numFmtId="0" fontId="38" fillId="7" borderId="0" xfId="0" applyFont="1" applyFill="1"/>
    <xf numFmtId="0" fontId="0" fillId="7" borderId="13" xfId="0" applyFont="1" applyFill="1" applyBorder="1" applyAlignment="1">
      <alignment vertical="center"/>
    </xf>
    <xf numFmtId="0" fontId="0" fillId="7" borderId="14" xfId="0" applyFont="1" applyFill="1" applyBorder="1" applyAlignment="1">
      <alignment vertical="center"/>
    </xf>
    <xf numFmtId="0" fontId="0" fillId="7" borderId="31" xfId="0" applyFont="1" applyFill="1" applyBorder="1" applyAlignment="1">
      <alignment vertical="center"/>
    </xf>
    <xf numFmtId="0" fontId="39" fillId="7" borderId="14" xfId="0" applyFont="1" applyFill="1" applyBorder="1" applyAlignment="1">
      <alignment vertical="center"/>
    </xf>
    <xf numFmtId="0" fontId="39" fillId="7" borderId="15" xfId="0" applyFont="1" applyFill="1" applyBorder="1" applyAlignment="1">
      <alignment vertical="center"/>
    </xf>
    <xf numFmtId="0" fontId="40" fillId="7" borderId="32" xfId="0" applyFont="1" applyFill="1" applyBorder="1" applyAlignment="1">
      <alignment vertical="center" wrapText="1"/>
    </xf>
    <xf numFmtId="0" fontId="34" fillId="7" borderId="33" xfId="0" applyFont="1" applyFill="1" applyBorder="1" applyAlignment="1">
      <alignment horizontal="left" vertical="center" wrapText="1"/>
    </xf>
    <xf numFmtId="0" fontId="34" fillId="7" borderId="34" xfId="0" applyFont="1" applyFill="1" applyBorder="1" applyAlignment="1">
      <alignment vertical="center"/>
    </xf>
    <xf numFmtId="0" fontId="0" fillId="7" borderId="11" xfId="0" applyFont="1" applyFill="1" applyBorder="1" applyAlignment="1">
      <alignment vertical="center"/>
    </xf>
    <xf numFmtId="0" fontId="0" fillId="7" borderId="0" xfId="0" applyFont="1" applyFill="1" applyBorder="1" applyAlignment="1">
      <alignment vertical="center"/>
    </xf>
    <xf numFmtId="0" fontId="0" fillId="7" borderId="3"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12" xfId="0" applyFont="1" applyFill="1" applyBorder="1" applyAlignment="1">
      <alignment horizontal="center" vertical="center"/>
    </xf>
    <xf numFmtId="0" fontId="40" fillId="7" borderId="35" xfId="0" applyFont="1" applyFill="1" applyBorder="1" applyAlignment="1">
      <alignment horizontal="center"/>
    </xf>
    <xf numFmtId="0" fontId="40" fillId="7" borderId="36" xfId="0" applyFont="1" applyFill="1" applyBorder="1" applyAlignment="1">
      <alignment horizontal="center"/>
    </xf>
    <xf numFmtId="0" fontId="40" fillId="7" borderId="37" xfId="0" applyFont="1" applyFill="1" applyBorder="1" applyAlignment="1">
      <alignment horizontal="center"/>
    </xf>
    <xf numFmtId="0" fontId="41" fillId="7" borderId="29" xfId="0" applyFont="1" applyFill="1" applyBorder="1" applyAlignment="1">
      <alignment vertical="center"/>
    </xf>
    <xf numFmtId="0" fontId="41" fillId="7" borderId="29" xfId="0" applyFont="1" applyFill="1" applyBorder="1" applyAlignment="1">
      <alignment horizontal="center" vertical="center"/>
    </xf>
    <xf numFmtId="0" fontId="40" fillId="7" borderId="29" xfId="0" applyFont="1" applyFill="1" applyBorder="1" applyAlignment="1"/>
    <xf numFmtId="0" fontId="40" fillId="7" borderId="29" xfId="0" applyFont="1" applyFill="1" applyBorder="1" applyAlignment="1">
      <alignment wrapText="1"/>
    </xf>
    <xf numFmtId="0" fontId="41" fillId="7" borderId="38" xfId="0" applyFont="1" applyFill="1" applyBorder="1" applyAlignment="1">
      <alignment horizontal="center" vertical="center"/>
    </xf>
    <xf numFmtId="0" fontId="41" fillId="7" borderId="30" xfId="0" applyFont="1" applyFill="1" applyBorder="1" applyAlignment="1">
      <alignment horizontal="center" vertical="center"/>
    </xf>
    <xf numFmtId="0" fontId="41" fillId="7" borderId="1" xfId="0" applyFont="1" applyFill="1" applyBorder="1" applyAlignment="1">
      <alignment vertical="center"/>
    </xf>
    <xf numFmtId="0" fontId="41" fillId="7" borderId="1" xfId="0" applyFont="1" applyFill="1" applyBorder="1" applyAlignment="1">
      <alignment horizontal="center" vertical="center"/>
    </xf>
    <xf numFmtId="0" fontId="40" fillId="7" borderId="1" xfId="0" applyFont="1" applyFill="1" applyBorder="1" applyAlignment="1"/>
    <xf numFmtId="0" fontId="40" fillId="7" borderId="6" xfId="0" applyFont="1" applyFill="1" applyBorder="1" applyAlignment="1">
      <alignment wrapText="1"/>
    </xf>
    <xf numFmtId="0" fontId="40" fillId="7" borderId="20" xfId="0" applyFont="1" applyFill="1" applyBorder="1" applyAlignment="1">
      <alignment wrapText="1"/>
    </xf>
    <xf numFmtId="0" fontId="40" fillId="7" borderId="7" xfId="0" applyFont="1" applyFill="1" applyBorder="1" applyAlignment="1">
      <alignment wrapText="1"/>
    </xf>
    <xf numFmtId="0" fontId="41" fillId="7" borderId="7" xfId="0" applyFont="1" applyFill="1" applyBorder="1" applyAlignment="1">
      <alignment horizontal="center" vertical="center"/>
    </xf>
    <xf numFmtId="0" fontId="41" fillId="7" borderId="40" xfId="0" applyFont="1" applyFill="1" applyBorder="1" applyAlignment="1">
      <alignment horizontal="center" vertical="center"/>
    </xf>
    <xf numFmtId="0" fontId="40" fillId="7" borderId="6" xfId="0" applyFont="1" applyFill="1" applyBorder="1" applyAlignment="1"/>
    <xf numFmtId="0" fontId="40" fillId="7" borderId="1" xfId="0" applyFont="1" applyFill="1" applyBorder="1" applyAlignment="1">
      <alignment wrapText="1"/>
    </xf>
    <xf numFmtId="0" fontId="41" fillId="7" borderId="33" xfId="0" applyFont="1" applyFill="1" applyBorder="1" applyAlignment="1">
      <alignment vertical="center"/>
    </xf>
    <xf numFmtId="0" fontId="41" fillId="7" borderId="33" xfId="0" applyFont="1" applyFill="1" applyBorder="1" applyAlignment="1">
      <alignment horizontal="center" vertical="center"/>
    </xf>
    <xf numFmtId="0" fontId="40" fillId="7" borderId="41" xfId="0" applyFont="1" applyFill="1" applyBorder="1" applyAlignment="1"/>
    <xf numFmtId="0" fontId="40" fillId="7" borderId="41" xfId="0" applyFont="1" applyFill="1" applyBorder="1" applyAlignment="1">
      <alignment wrapText="1"/>
    </xf>
    <xf numFmtId="0" fontId="40" fillId="7" borderId="42" xfId="0" applyFont="1" applyFill="1" applyBorder="1" applyAlignment="1">
      <alignment wrapText="1"/>
    </xf>
    <xf numFmtId="0" fontId="41" fillId="7" borderId="43" xfId="0" applyFont="1" applyFill="1" applyBorder="1" applyAlignment="1">
      <alignment horizontal="center" vertical="center"/>
    </xf>
    <xf numFmtId="0" fontId="41" fillId="7" borderId="34" xfId="0" applyFont="1" applyFill="1" applyBorder="1" applyAlignment="1">
      <alignment horizontal="center" vertical="center"/>
    </xf>
    <xf numFmtId="0" fontId="41" fillId="7" borderId="45" xfId="0" applyFont="1" applyFill="1" applyBorder="1" applyAlignment="1">
      <alignment vertical="center"/>
    </xf>
    <xf numFmtId="0" fontId="41" fillId="7" borderId="45" xfId="0" applyFont="1" applyFill="1" applyBorder="1" applyAlignment="1">
      <alignment horizontal="center" vertical="center"/>
    </xf>
    <xf numFmtId="0" fontId="41" fillId="7" borderId="46" xfId="0" applyFont="1" applyFill="1" applyBorder="1" applyAlignment="1">
      <alignment horizontal="center" vertical="center"/>
    </xf>
    <xf numFmtId="0" fontId="41" fillId="7" borderId="47" xfId="0" applyFont="1" applyFill="1" applyBorder="1" applyAlignment="1">
      <alignment vertical="center"/>
    </xf>
    <xf numFmtId="0" fontId="41" fillId="7" borderId="48" xfId="0" applyFont="1" applyFill="1" applyBorder="1" applyAlignment="1">
      <alignment vertical="center" wrapText="1"/>
    </xf>
    <xf numFmtId="0" fontId="41" fillId="7" borderId="4" xfId="0" applyFont="1" applyFill="1" applyBorder="1" applyAlignment="1">
      <alignment vertical="center"/>
    </xf>
    <xf numFmtId="0" fontId="41" fillId="7" borderId="19" xfId="0" applyFont="1" applyFill="1" applyBorder="1" applyAlignment="1">
      <alignment vertical="center" wrapText="1"/>
    </xf>
    <xf numFmtId="0" fontId="41" fillId="7" borderId="5" xfId="0" applyFont="1" applyFill="1" applyBorder="1" applyAlignment="1">
      <alignment vertical="center" wrapText="1"/>
    </xf>
    <xf numFmtId="0" fontId="41" fillId="7" borderId="49" xfId="0" applyFont="1" applyFill="1" applyBorder="1" applyAlignment="1">
      <alignment vertical="center"/>
    </xf>
    <xf numFmtId="0" fontId="41" fillId="7" borderId="14" xfId="0" applyFont="1" applyFill="1" applyBorder="1" applyAlignment="1">
      <alignment vertical="center" wrapText="1"/>
    </xf>
    <xf numFmtId="0" fontId="0" fillId="7" borderId="38" xfId="0" applyFill="1" applyBorder="1"/>
    <xf numFmtId="0" fontId="0" fillId="7" borderId="29" xfId="0" applyFill="1" applyBorder="1"/>
    <xf numFmtId="0" fontId="41" fillId="7" borderId="20" xfId="0" applyFont="1" applyFill="1" applyBorder="1" applyAlignment="1">
      <alignment vertical="center"/>
    </xf>
    <xf numFmtId="0" fontId="41" fillId="7" borderId="7" xfId="0" applyFont="1" applyFill="1" applyBorder="1" applyAlignment="1">
      <alignment vertical="center"/>
    </xf>
    <xf numFmtId="0" fontId="0" fillId="7" borderId="7" xfId="0" applyFill="1" applyBorder="1"/>
    <xf numFmtId="0" fontId="0" fillId="7" borderId="1" xfId="0" applyFill="1" applyBorder="1"/>
    <xf numFmtId="0" fontId="41" fillId="7" borderId="6" xfId="0" applyFont="1" applyFill="1" applyBorder="1" applyAlignment="1">
      <alignment vertical="center"/>
    </xf>
    <xf numFmtId="0" fontId="41" fillId="7" borderId="50" xfId="0" applyFont="1" applyFill="1" applyBorder="1" applyAlignment="1">
      <alignment vertical="center"/>
    </xf>
    <xf numFmtId="0" fontId="41" fillId="7" borderId="43" xfId="0" applyFont="1" applyFill="1" applyBorder="1" applyAlignment="1">
      <alignment vertical="center"/>
    </xf>
    <xf numFmtId="0" fontId="0" fillId="7" borderId="43" xfId="0" applyFill="1" applyBorder="1"/>
    <xf numFmtId="0" fontId="0" fillId="7" borderId="33" xfId="0" applyFill="1" applyBorder="1"/>
    <xf numFmtId="0" fontId="15" fillId="6" borderId="0" xfId="0" applyFont="1" applyFill="1"/>
    <xf numFmtId="0" fontId="40" fillId="6" borderId="51" xfId="0" applyFont="1" applyFill="1" applyBorder="1" applyAlignment="1">
      <alignment vertical="center" wrapText="1"/>
    </xf>
    <xf numFmtId="0" fontId="34" fillId="6" borderId="52" xfId="0" applyFont="1" applyFill="1" applyBorder="1" applyAlignment="1">
      <alignment horizontal="left" vertical="center" wrapText="1"/>
    </xf>
    <xf numFmtId="0" fontId="34" fillId="6" borderId="53" xfId="0" applyFont="1" applyFill="1" applyBorder="1" applyAlignment="1">
      <alignment vertical="center" wrapText="1"/>
    </xf>
    <xf numFmtId="0" fontId="40" fillId="6" borderId="31" xfId="0" applyFont="1" applyFill="1" applyBorder="1" applyAlignment="1">
      <alignment vertical="center" wrapText="1"/>
    </xf>
    <xf numFmtId="0" fontId="34" fillId="6" borderId="42" xfId="0" applyFont="1" applyFill="1" applyBorder="1" applyAlignment="1">
      <alignment horizontal="left" vertical="center" wrapText="1"/>
    </xf>
    <xf numFmtId="0" fontId="34" fillId="6" borderId="54" xfId="0" applyFont="1" applyFill="1" applyBorder="1" applyAlignment="1">
      <alignment vertical="center" wrapText="1"/>
    </xf>
    <xf numFmtId="0" fontId="40" fillId="6" borderId="31" xfId="0" applyFont="1" applyFill="1" applyBorder="1" applyAlignment="1">
      <alignment horizontal="center"/>
    </xf>
    <xf numFmtId="0" fontId="40" fillId="6" borderId="42" xfId="0" applyFont="1" applyFill="1" applyBorder="1" applyAlignment="1">
      <alignment horizontal="center"/>
    </xf>
    <xf numFmtId="0" fontId="40" fillId="6" borderId="49" xfId="0" applyFont="1" applyFill="1" applyBorder="1" applyAlignment="1">
      <alignment horizontal="center"/>
    </xf>
    <xf numFmtId="0" fontId="40" fillId="6" borderId="54" xfId="0" applyFont="1" applyFill="1" applyBorder="1" applyAlignment="1">
      <alignment horizontal="center"/>
    </xf>
    <xf numFmtId="2" fontId="41" fillId="6" borderId="29" xfId="0" applyNumberFormat="1" applyFont="1" applyFill="1" applyBorder="1" applyAlignment="1">
      <alignment vertical="center"/>
    </xf>
    <xf numFmtId="0" fontId="41" fillId="6" borderId="29" xfId="0" applyNumberFormat="1" applyFont="1" applyFill="1" applyBorder="1" applyAlignment="1">
      <alignment horizontal="center" vertical="center"/>
    </xf>
    <xf numFmtId="0" fontId="41" fillId="6" borderId="28" xfId="0" applyFont="1" applyFill="1" applyBorder="1" applyAlignment="1">
      <alignment horizontal="center" vertical="center"/>
    </xf>
    <xf numFmtId="2" fontId="41" fillId="6" borderId="1" xfId="0" applyNumberFormat="1" applyFont="1" applyFill="1" applyBorder="1" applyAlignment="1">
      <alignment vertical="center"/>
    </xf>
    <xf numFmtId="0" fontId="41" fillId="6" borderId="1" xfId="0" applyNumberFormat="1" applyFont="1" applyFill="1" applyBorder="1" applyAlignment="1">
      <alignment horizontal="center" vertical="center"/>
    </xf>
    <xf numFmtId="0" fontId="41" fillId="6" borderId="39" xfId="0" applyFont="1" applyFill="1" applyBorder="1" applyAlignment="1">
      <alignment horizontal="center" vertical="center"/>
    </xf>
    <xf numFmtId="0" fontId="41" fillId="6" borderId="41" xfId="0" applyNumberFormat="1" applyFont="1" applyFill="1" applyBorder="1" applyAlignment="1">
      <alignment horizontal="center" vertical="center"/>
    </xf>
    <xf numFmtId="0" fontId="41" fillId="6" borderId="32" xfId="0" applyFont="1" applyFill="1" applyBorder="1" applyAlignment="1">
      <alignment horizontal="center" vertical="center"/>
    </xf>
    <xf numFmtId="0" fontId="41" fillId="6" borderId="48" xfId="0" applyFont="1" applyFill="1" applyBorder="1" applyAlignment="1">
      <alignment vertical="center"/>
    </xf>
    <xf numFmtId="0" fontId="41" fillId="6" borderId="55" xfId="0" applyFont="1" applyFill="1" applyBorder="1" applyAlignment="1">
      <alignment vertical="center"/>
    </xf>
    <xf numFmtId="0" fontId="41" fillId="6" borderId="41" xfId="0" applyFont="1" applyFill="1" applyBorder="1" applyAlignment="1">
      <alignment vertical="center"/>
    </xf>
    <xf numFmtId="0" fontId="41" fillId="6" borderId="40" xfId="0" applyFont="1" applyFill="1" applyBorder="1" applyAlignment="1">
      <alignment vertical="center"/>
    </xf>
    <xf numFmtId="2" fontId="41" fillId="6" borderId="33" xfId="0" applyNumberFormat="1" applyFont="1" applyFill="1" applyBorder="1" applyAlignment="1">
      <alignment vertical="center"/>
    </xf>
    <xf numFmtId="0" fontId="41" fillId="6" borderId="42" xfId="0" applyNumberFormat="1" applyFont="1" applyFill="1" applyBorder="1" applyAlignment="1">
      <alignment horizontal="center" vertical="center"/>
    </xf>
    <xf numFmtId="0" fontId="41" fillId="6" borderId="34" xfId="0" applyFont="1" applyFill="1" applyBorder="1" applyAlignment="1">
      <alignment vertical="center"/>
    </xf>
    <xf numFmtId="0" fontId="42" fillId="6" borderId="39" xfId="0" applyFont="1" applyFill="1" applyBorder="1" applyAlignment="1">
      <alignment horizontal="center" vertical="center"/>
    </xf>
    <xf numFmtId="0" fontId="42" fillId="6" borderId="1" xfId="0" applyFont="1" applyFill="1" applyBorder="1" applyAlignment="1">
      <alignment horizontal="center" vertical="center"/>
    </xf>
    <xf numFmtId="0" fontId="42" fillId="6" borderId="7" xfId="0" applyFont="1" applyFill="1" applyBorder="1" applyAlignment="1">
      <alignment horizontal="center" vertical="center"/>
    </xf>
    <xf numFmtId="0" fontId="42" fillId="6" borderId="32" xfId="0" applyFont="1" applyFill="1" applyBorder="1" applyAlignment="1">
      <alignment horizontal="center" vertical="center"/>
    </xf>
    <xf numFmtId="0" fontId="42" fillId="6" borderId="33" xfId="0" applyFont="1" applyFill="1" applyBorder="1" applyAlignment="1">
      <alignment horizontal="center" vertical="center"/>
    </xf>
    <xf numFmtId="0" fontId="42" fillId="6" borderId="43" xfId="0" applyFont="1" applyFill="1" applyBorder="1" applyAlignment="1">
      <alignment horizontal="center" vertical="center"/>
    </xf>
    <xf numFmtId="0" fontId="42" fillId="6" borderId="28"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38" xfId="0" applyFont="1" applyFill="1" applyBorder="1" applyAlignment="1">
      <alignment horizontal="center" vertical="center"/>
    </xf>
    <xf numFmtId="2" fontId="41" fillId="6" borderId="30" xfId="0" applyNumberFormat="1" applyFont="1" applyFill="1" applyBorder="1" applyAlignment="1">
      <alignment vertical="center"/>
    </xf>
    <xf numFmtId="2" fontId="41" fillId="6" borderId="40" xfId="0" applyNumberFormat="1" applyFont="1" applyFill="1" applyBorder="1" applyAlignment="1">
      <alignment vertical="center"/>
    </xf>
    <xf numFmtId="0" fontId="41" fillId="6" borderId="33" xfId="0" applyNumberFormat="1" applyFont="1" applyFill="1" applyBorder="1" applyAlignment="1">
      <alignment horizontal="center" vertical="center"/>
    </xf>
    <xf numFmtId="2" fontId="41" fillId="6" borderId="34" xfId="0" applyNumberFormat="1" applyFont="1" applyFill="1" applyBorder="1" applyAlignment="1">
      <alignment vertical="center"/>
    </xf>
    <xf numFmtId="0" fontId="40" fillId="6" borderId="42" xfId="0" applyFont="1" applyFill="1" applyBorder="1" applyAlignment="1"/>
    <xf numFmtId="2" fontId="0" fillId="0" borderId="0" xfId="0" applyNumberFormat="1"/>
    <xf numFmtId="166" fontId="0" fillId="0" borderId="1" xfId="0" applyNumberFormat="1" applyFill="1" applyBorder="1" applyAlignment="1" applyProtection="1">
      <alignment horizontal="center"/>
      <protection locked="0"/>
    </xf>
    <xf numFmtId="0" fontId="0" fillId="0" borderId="1" xfId="0" applyBorder="1"/>
    <xf numFmtId="14" fontId="48" fillId="0" borderId="1" xfId="0" applyNumberFormat="1" applyFont="1" applyBorder="1" applyAlignment="1">
      <alignment vertical="center"/>
    </xf>
    <xf numFmtId="0" fontId="48" fillId="0" borderId="1" xfId="0" applyFont="1" applyBorder="1" applyAlignment="1">
      <alignment horizontal="center" vertical="center"/>
    </xf>
    <xf numFmtId="0" fontId="48" fillId="0" borderId="1" xfId="0" applyFont="1" applyBorder="1" applyAlignment="1">
      <alignment vertical="center" wrapText="1"/>
    </xf>
    <xf numFmtId="0" fontId="0" fillId="0" borderId="0" xfId="0" applyBorder="1" applyAlignment="1">
      <alignment wrapText="1"/>
    </xf>
    <xf numFmtId="0" fontId="19" fillId="0" borderId="0" xfId="0" applyFont="1" applyBorder="1" applyAlignment="1">
      <alignment horizontal="center" wrapText="1"/>
    </xf>
    <xf numFmtId="0" fontId="19" fillId="0" borderId="0" xfId="0" applyFont="1" applyBorder="1" applyAlignment="1">
      <alignment wrapText="1"/>
    </xf>
    <xf numFmtId="0" fontId="0" fillId="0" borderId="0" xfId="0" applyFill="1" applyBorder="1" applyAlignment="1">
      <alignment wrapText="1"/>
    </xf>
    <xf numFmtId="0" fontId="19" fillId="0" borderId="0" xfId="0" applyFont="1" applyBorder="1" applyAlignment="1">
      <alignment horizontal="left" vertical="top" wrapText="1"/>
    </xf>
    <xf numFmtId="0" fontId="49" fillId="0" borderId="0" xfId="0" applyFont="1" applyBorder="1"/>
    <xf numFmtId="0" fontId="50" fillId="0" borderId="0" xfId="0" applyFont="1"/>
    <xf numFmtId="0" fontId="51" fillId="0" borderId="0" xfId="0" applyFont="1"/>
    <xf numFmtId="2" fontId="0" fillId="3" borderId="1" xfId="0" applyNumberFormat="1" applyFill="1" applyBorder="1" applyAlignment="1" applyProtection="1">
      <alignment horizontal="center"/>
      <protection hidden="1"/>
    </xf>
    <xf numFmtId="0" fontId="0" fillId="3" borderId="1" xfId="0" applyFill="1" applyBorder="1" applyAlignment="1" applyProtection="1">
      <alignment horizontal="center"/>
      <protection hidden="1"/>
    </xf>
    <xf numFmtId="165" fontId="0" fillId="3" borderId="1" xfId="0" applyNumberFormat="1" applyFill="1" applyBorder="1" applyAlignment="1" applyProtection="1">
      <alignment horizontal="center"/>
      <protection hidden="1"/>
    </xf>
    <xf numFmtId="165"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9" fontId="0" fillId="3" borderId="1" xfId="0" applyNumberFormat="1" applyFill="1" applyBorder="1" applyProtection="1">
      <protection hidden="1"/>
    </xf>
    <xf numFmtId="2" fontId="0" fillId="3" borderId="21" xfId="0" applyNumberFormat="1" applyFill="1" applyBorder="1" applyProtection="1">
      <protection hidden="1"/>
    </xf>
    <xf numFmtId="2" fontId="25" fillId="2" borderId="0" xfId="0" applyNumberFormat="1" applyFont="1" applyFill="1" applyAlignment="1" applyProtection="1">
      <alignment horizontal="left"/>
      <protection hidden="1"/>
    </xf>
    <xf numFmtId="0" fontId="14" fillId="2" borderId="0" xfId="0" applyFont="1" applyFill="1" applyProtection="1">
      <protection hidden="1"/>
    </xf>
    <xf numFmtId="0" fontId="13" fillId="5" borderId="0" xfId="1" applyFill="1" applyBorder="1" applyAlignment="1" applyProtection="1">
      <alignment horizontal="right"/>
    </xf>
    <xf numFmtId="0" fontId="13" fillId="5" borderId="2" xfId="1" applyFill="1" applyBorder="1" applyAlignment="1" applyProtection="1">
      <alignment horizontal="center" vertical="center" textRotation="255"/>
    </xf>
    <xf numFmtId="0" fontId="5" fillId="5" borderId="0" xfId="1" applyFont="1" applyFill="1" applyBorder="1" applyAlignment="1" applyProtection="1">
      <alignment horizontal="left" vertical="top" wrapText="1"/>
    </xf>
    <xf numFmtId="0" fontId="33" fillId="5" borderId="0" xfId="0" applyFont="1" applyFill="1" applyBorder="1" applyAlignment="1">
      <alignment horizontal="left" vertical="top" wrapText="1"/>
    </xf>
    <xf numFmtId="0" fontId="35" fillId="2" borderId="0" xfId="0" applyFont="1" applyFill="1" applyAlignment="1">
      <alignment horizontal="left" vertical="top" wrapText="1"/>
    </xf>
    <xf numFmtId="0" fontId="0" fillId="2" borderId="0" xfId="0" applyFill="1" applyAlignment="1">
      <alignment horizontal="center" wrapText="1"/>
    </xf>
    <xf numFmtId="0" fontId="11" fillId="2" borderId="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3" xfId="0" applyFont="1" applyFill="1" applyBorder="1" applyAlignment="1">
      <alignment horizontal="left" vertical="top" wrapText="1"/>
    </xf>
    <xf numFmtId="0" fontId="0" fillId="4" borderId="24" xfId="0" applyFill="1" applyBorder="1" applyAlignment="1" applyProtection="1">
      <alignment horizontal="left"/>
      <protection locked="0"/>
    </xf>
    <xf numFmtId="0" fontId="0" fillId="0" borderId="25" xfId="0" applyBorder="1" applyProtection="1">
      <protection locked="0"/>
    </xf>
    <xf numFmtId="0" fontId="0" fillId="0" borderId="26" xfId="0" applyBorder="1" applyProtection="1">
      <protection locked="0"/>
    </xf>
    <xf numFmtId="0" fontId="11" fillId="2" borderId="0" xfId="0" applyFont="1" applyFill="1" applyAlignment="1">
      <alignment horizontal="left" vertical="center" wrapText="1"/>
    </xf>
    <xf numFmtId="43" fontId="10" fillId="3" borderId="1" xfId="2" applyFont="1" applyFill="1" applyBorder="1" applyAlignment="1" applyProtection="1">
      <alignment horizontal="center"/>
      <protection hidden="1"/>
    </xf>
    <xf numFmtId="0" fontId="13" fillId="2" borderId="0" xfId="1" applyFill="1" applyAlignment="1" applyProtection="1">
      <alignment horizontal="center"/>
    </xf>
    <xf numFmtId="0" fontId="36" fillId="2" borderId="0" xfId="1" applyFont="1" applyFill="1" applyAlignment="1" applyProtection="1">
      <alignment horizontal="center" vertical="center" wrapText="1"/>
    </xf>
    <xf numFmtId="164" fontId="10" fillId="3" borderId="6" xfId="2" applyNumberFormat="1" applyFont="1" applyFill="1" applyBorder="1" applyAlignment="1" applyProtection="1">
      <alignment horizontal="center" wrapText="1"/>
      <protection hidden="1"/>
    </xf>
    <xf numFmtId="164" fontId="10" fillId="3" borderId="7" xfId="2" applyNumberFormat="1" applyFont="1" applyFill="1" applyBorder="1" applyAlignment="1" applyProtection="1">
      <alignment horizontal="center" wrapText="1"/>
      <protection hidden="1"/>
    </xf>
    <xf numFmtId="0" fontId="34" fillId="2" borderId="0" xfId="0" applyFont="1" applyFill="1" applyAlignment="1">
      <alignment horizontal="center" vertical="center" wrapText="1"/>
    </xf>
    <xf numFmtId="0" fontId="0" fillId="4" borderId="6" xfId="0" applyFill="1" applyBorder="1" applyAlignment="1" applyProtection="1">
      <alignment horizontal="left" vertical="center"/>
      <protection locked="0"/>
    </xf>
    <xf numFmtId="0" fontId="0" fillId="4" borderId="20"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12" fillId="2" borderId="0" xfId="0" applyFont="1" applyFill="1" applyAlignment="1">
      <alignment horizontal="center"/>
    </xf>
    <xf numFmtId="0" fontId="32" fillId="2" borderId="0" xfId="0" applyFont="1" applyFill="1" applyAlignment="1">
      <alignment horizontal="right" vertical="center" wrapText="1"/>
    </xf>
    <xf numFmtId="0" fontId="0" fillId="4" borderId="1" xfId="0" applyFill="1" applyBorder="1" applyAlignment="1" applyProtection="1">
      <alignment horizontal="left"/>
      <protection locked="0"/>
    </xf>
    <xf numFmtId="0" fontId="0" fillId="0" borderId="1" xfId="0" applyBorder="1" applyProtection="1">
      <protection locked="0"/>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8" xfId="0" applyFont="1" applyFill="1" applyBorder="1" applyAlignment="1">
      <alignment horizontal="left" vertical="top" wrapText="1"/>
    </xf>
    <xf numFmtId="0" fontId="11" fillId="2" borderId="56" xfId="0" applyFont="1" applyFill="1" applyBorder="1" applyAlignment="1">
      <alignment horizontal="left" vertical="center" wrapText="1"/>
    </xf>
    <xf numFmtId="0" fontId="37" fillId="6" borderId="0" xfId="0" applyFont="1" applyFill="1" applyAlignment="1">
      <alignment horizontal="center" vertical="center" textRotation="90"/>
    </xf>
    <xf numFmtId="0" fontId="0" fillId="6" borderId="28" xfId="0" applyFont="1" applyFill="1" applyBorder="1" applyAlignment="1">
      <alignment horizontal="center" vertical="center" textRotation="90"/>
    </xf>
    <xf numFmtId="0" fontId="0" fillId="6" borderId="39" xfId="0" applyFont="1" applyFill="1" applyBorder="1" applyAlignment="1">
      <alignment horizontal="center" vertical="center" textRotation="90"/>
    </xf>
    <xf numFmtId="0" fontId="0" fillId="6" borderId="32" xfId="0" applyFont="1" applyFill="1" applyBorder="1" applyAlignment="1">
      <alignment horizontal="center" vertical="center" textRotation="90"/>
    </xf>
    <xf numFmtId="0" fontId="37" fillId="7" borderId="0" xfId="0" applyFont="1" applyFill="1" applyAlignment="1">
      <alignment horizontal="center" vertical="center" textRotation="90"/>
    </xf>
    <xf numFmtId="0" fontId="0" fillId="7" borderId="8"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27" xfId="0" applyFont="1" applyFill="1" applyBorder="1" applyAlignment="1">
      <alignment horizontal="center" vertical="center"/>
    </xf>
    <xf numFmtId="0" fontId="39" fillId="7" borderId="9" xfId="0" applyFont="1" applyFill="1" applyBorder="1" applyAlignment="1">
      <alignment horizontal="center" vertical="center"/>
    </xf>
    <xf numFmtId="0" fontId="39" fillId="7" borderId="10" xfId="0" applyFont="1" applyFill="1" applyBorder="1" applyAlignment="1">
      <alignment horizontal="center" vertical="center"/>
    </xf>
    <xf numFmtId="0" fontId="39" fillId="7" borderId="28" xfId="0" applyFont="1" applyFill="1" applyBorder="1" applyAlignment="1">
      <alignment horizontal="center" vertical="center" textRotation="90"/>
    </xf>
    <xf numFmtId="0" fontId="39" fillId="7" borderId="39" xfId="0" applyFont="1" applyFill="1" applyBorder="1" applyAlignment="1">
      <alignment horizontal="center" vertical="center" textRotation="90"/>
    </xf>
    <xf numFmtId="0" fontId="39" fillId="7" borderId="32" xfId="0" applyFont="1" applyFill="1" applyBorder="1" applyAlignment="1">
      <alignment horizontal="center" vertical="center" textRotation="90"/>
    </xf>
    <xf numFmtId="0" fontId="0" fillId="7" borderId="28" xfId="0" applyFill="1" applyBorder="1" applyAlignment="1">
      <alignment horizontal="center" vertical="center" textRotation="90"/>
    </xf>
    <xf numFmtId="0" fontId="0" fillId="7" borderId="39" xfId="0" applyFill="1" applyBorder="1" applyAlignment="1">
      <alignment horizontal="center" vertical="center" textRotation="90"/>
    </xf>
    <xf numFmtId="0" fontId="0" fillId="7" borderId="32" xfId="0" applyFill="1" applyBorder="1" applyAlignment="1">
      <alignment horizontal="center" vertical="center" textRotation="90"/>
    </xf>
    <xf numFmtId="0" fontId="39" fillId="6" borderId="28" xfId="0" applyFont="1" applyFill="1" applyBorder="1" applyAlignment="1">
      <alignment horizontal="center" vertical="center" textRotation="90"/>
    </xf>
    <xf numFmtId="0" fontId="39" fillId="6" borderId="39" xfId="0" applyFont="1" applyFill="1" applyBorder="1" applyAlignment="1">
      <alignment horizontal="center" vertical="center" textRotation="90"/>
    </xf>
    <xf numFmtId="0" fontId="39" fillId="6" borderId="32" xfId="0" applyFont="1" applyFill="1" applyBorder="1" applyAlignment="1">
      <alignment horizontal="center" vertical="center" textRotation="90"/>
    </xf>
    <xf numFmtId="0" fontId="0" fillId="6" borderId="28" xfId="0" applyFill="1" applyBorder="1" applyAlignment="1">
      <alignment horizontal="center" vertical="center" textRotation="90"/>
    </xf>
    <xf numFmtId="0" fontId="0" fillId="6" borderId="39" xfId="0" applyFill="1" applyBorder="1" applyAlignment="1">
      <alignment horizontal="center" vertical="center" textRotation="90"/>
    </xf>
    <xf numFmtId="0" fontId="0" fillId="6" borderId="32" xfId="0" applyFill="1" applyBorder="1" applyAlignment="1">
      <alignment horizontal="center" vertical="center" textRotation="90"/>
    </xf>
    <xf numFmtId="0" fontId="40" fillId="7" borderId="28" xfId="0" applyFont="1" applyFill="1" applyBorder="1" applyAlignment="1">
      <alignment horizontal="center"/>
    </xf>
    <xf numFmtId="0" fontId="40" fillId="7" borderId="29" xfId="0" applyFont="1" applyFill="1" applyBorder="1" applyAlignment="1">
      <alignment horizontal="center"/>
    </xf>
    <xf numFmtId="0" fontId="40" fillId="7" borderId="30" xfId="0" applyFont="1" applyFill="1" applyBorder="1" applyAlignment="1">
      <alignment horizontal="center"/>
    </xf>
    <xf numFmtId="0" fontId="0" fillId="7" borderId="28" xfId="0" applyFont="1" applyFill="1" applyBorder="1" applyAlignment="1">
      <alignment horizontal="center" vertical="center" textRotation="90"/>
    </xf>
    <xf numFmtId="0" fontId="0" fillId="7" borderId="39" xfId="0" applyFont="1" applyFill="1" applyBorder="1" applyAlignment="1">
      <alignment horizontal="center" vertical="center" textRotation="90"/>
    </xf>
    <xf numFmtId="0" fontId="0" fillId="7" borderId="32" xfId="0" applyFont="1" applyFill="1" applyBorder="1" applyAlignment="1">
      <alignment horizontal="center" vertical="center" textRotation="90"/>
    </xf>
    <xf numFmtId="0" fontId="0" fillId="7" borderId="44" xfId="0" applyFont="1" applyFill="1" applyBorder="1" applyAlignment="1">
      <alignment horizontal="center" vertical="center" textRotation="90"/>
    </xf>
    <xf numFmtId="0" fontId="41" fillId="7" borderId="29" xfId="0" applyFont="1" applyFill="1" applyBorder="1" applyAlignment="1">
      <alignment horizontal="left" vertical="center" wrapText="1"/>
    </xf>
    <xf numFmtId="0" fontId="41" fillId="7" borderId="1" xfId="0" applyFont="1" applyFill="1" applyBorder="1" applyAlignment="1">
      <alignment horizontal="left" vertical="center" wrapText="1"/>
    </xf>
    <xf numFmtId="0" fontId="41" fillId="7" borderId="45" xfId="0" applyFont="1" applyFill="1" applyBorder="1" applyAlignment="1">
      <alignment horizontal="left" vertical="center" wrapText="1"/>
    </xf>
    <xf numFmtId="0" fontId="40" fillId="6" borderId="57" xfId="0" applyFont="1" applyFill="1" applyBorder="1" applyAlignment="1">
      <alignment horizontal="center"/>
    </xf>
    <xf numFmtId="0" fontId="40" fillId="6" borderId="52" xfId="0" applyFont="1" applyFill="1" applyBorder="1" applyAlignment="1">
      <alignment horizontal="center"/>
    </xf>
    <xf numFmtId="0" fontId="40" fillId="6" borderId="53" xfId="0" applyFont="1" applyFill="1" applyBorder="1" applyAlignment="1">
      <alignment horizontal="center"/>
    </xf>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7" xfId="0" applyFont="1" applyFill="1" applyBorder="1" applyAlignment="1">
      <alignment horizontal="center" vertical="center"/>
    </xf>
    <xf numFmtId="0" fontId="39" fillId="6" borderId="9" xfId="0" applyFont="1" applyFill="1" applyBorder="1" applyAlignment="1">
      <alignment horizontal="center" vertical="center"/>
    </xf>
    <xf numFmtId="0" fontId="39" fillId="6" borderId="10" xfId="0" applyFont="1" applyFill="1" applyBorder="1" applyAlignment="1">
      <alignment horizontal="center" vertical="center"/>
    </xf>
    <xf numFmtId="0" fontId="40" fillId="6" borderId="31" xfId="0" applyFont="1" applyFill="1" applyBorder="1" applyAlignment="1">
      <alignment horizontal="center"/>
    </xf>
    <xf numFmtId="0" fontId="40" fillId="6" borderId="42" xfId="0" applyFont="1" applyFill="1" applyBorder="1" applyAlignment="1">
      <alignment horizontal="center"/>
    </xf>
    <xf numFmtId="0" fontId="40" fillId="6" borderId="49" xfId="0" applyFont="1" applyFill="1" applyBorder="1" applyAlignment="1">
      <alignment horizontal="center"/>
    </xf>
    <xf numFmtId="0" fontId="0" fillId="2" borderId="0" xfId="0" applyFill="1" applyProtection="1">
      <protection hidden="1"/>
    </xf>
    <xf numFmtId="0" fontId="18" fillId="2" borderId="0" xfId="0" applyFont="1" applyFill="1" applyAlignment="1" applyProtection="1">
      <alignment horizontal="right"/>
      <protection hidden="1"/>
    </xf>
  </cellXfs>
  <cellStyles count="4">
    <cellStyle name="Collegamento ipertestuale" xfId="1" builtinId="8"/>
    <cellStyle name="Migliaia" xfId="2" builtinId="3"/>
    <cellStyle name="Normale" xfId="0" builtinId="0"/>
    <cellStyle name="Percentual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373380</xdr:colOff>
      <xdr:row>0</xdr:row>
      <xdr:rowOff>60960</xdr:rowOff>
    </xdr:from>
    <xdr:to>
      <xdr:col>9</xdr:col>
      <xdr:colOff>556260</xdr:colOff>
      <xdr:row>2</xdr:row>
      <xdr:rowOff>144780</xdr:rowOff>
    </xdr:to>
    <xdr:pic>
      <xdr:nvPicPr>
        <xdr:cNvPr id="4161" name="Immagine 1" descr="Logo_kataclima_legger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5280" y="60960"/>
          <a:ext cx="21336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373380</xdr:colOff>
      <xdr:row>0</xdr:row>
      <xdr:rowOff>60960</xdr:rowOff>
    </xdr:from>
    <xdr:to>
      <xdr:col>9</xdr:col>
      <xdr:colOff>587619</xdr:colOff>
      <xdr:row>2</xdr:row>
      <xdr:rowOff>137160</xdr:rowOff>
    </xdr:to>
    <xdr:pic>
      <xdr:nvPicPr>
        <xdr:cNvPr id="1236" name="Immagine 1" descr="Logo_kataclima_legger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7160" y="60960"/>
          <a:ext cx="211074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kataclima.com?subject=Certificati%20bianchi%20CA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isparmioenergetico@kataclima.com" TargetMode="External"/><Relationship Id="rId1" Type="http://schemas.openxmlformats.org/officeDocument/2006/relationships/hyperlink" Target="mailto:risparmioenergetico@kataclima.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sqref="A1:XFD1048576"/>
    </sheetView>
  </sheetViews>
  <sheetFormatPr defaultRowHeight="15"/>
  <cols>
    <col min="1" max="1" width="9.140625" style="8"/>
    <col min="2" max="2" width="11" style="8" bestFit="1" customWidth="1"/>
    <col min="3" max="3" width="17.5703125" style="8" bestFit="1" customWidth="1"/>
    <col min="4" max="4" width="52.140625" style="8" customWidth="1"/>
    <col min="5" max="16384" width="9.140625" style="8"/>
  </cols>
  <sheetData>
    <row r="2" spans="2:4">
      <c r="B2" s="240" t="s">
        <v>224</v>
      </c>
      <c r="C2" s="240" t="s">
        <v>225</v>
      </c>
      <c r="D2" s="240" t="s">
        <v>226</v>
      </c>
    </row>
    <row r="3" spans="2:4" ht="38.25">
      <c r="B3" s="241">
        <v>42510</v>
      </c>
      <c r="C3" s="242">
        <v>2</v>
      </c>
      <c r="D3" s="243" t="s">
        <v>227</v>
      </c>
    </row>
    <row r="4" spans="2:4">
      <c r="B4" s="240"/>
      <c r="C4" s="240"/>
      <c r="D4" s="240"/>
    </row>
    <row r="5" spans="2:4">
      <c r="B5" s="240"/>
      <c r="C5" s="240"/>
      <c r="D5" s="240"/>
    </row>
    <row r="6" spans="2:4">
      <c r="B6" s="240"/>
      <c r="C6" s="240"/>
      <c r="D6" s="240"/>
    </row>
    <row r="7" spans="2:4">
      <c r="B7" s="240"/>
      <c r="C7" s="240"/>
      <c r="D7" s="240"/>
    </row>
    <row r="8" spans="2:4">
      <c r="B8" s="240"/>
      <c r="C8" s="240"/>
      <c r="D8" s="240"/>
    </row>
    <row r="9" spans="2:4">
      <c r="B9" s="240"/>
      <c r="C9" s="240"/>
      <c r="D9" s="240"/>
    </row>
  </sheetData>
  <sheetProtection algorithmName="SHA-512" hashValue="oxP6JTonJ4iBFVdoV77B979IYnq1Esm3OhOulEzxxQuYMzxPr9Yay2ffXXx3iVbT4RACOs9GVeDOIp79A23arA==" saltValue="nSYqn/kybvDpVT81wubPs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55"/>
  <sheetViews>
    <sheetView showGridLines="0" zoomScaleNormal="100" workbookViewId="0">
      <selection sqref="A1:XFD1048576"/>
    </sheetView>
  </sheetViews>
  <sheetFormatPr defaultRowHeight="15"/>
  <cols>
    <col min="1" max="4" width="9.140625" style="8"/>
    <col min="5" max="5" width="10.5703125" style="8" customWidth="1"/>
    <col min="6" max="7" width="9.140625" style="8"/>
    <col min="8" max="8" width="10.7109375" style="8" customWidth="1"/>
    <col min="9" max="9" width="8.85546875" style="8" customWidth="1"/>
    <col min="10" max="10" width="9.140625" style="8"/>
    <col min="11" max="11" width="6" style="8" customWidth="1"/>
    <col min="12" max="16384" width="9.140625" style="8"/>
  </cols>
  <sheetData>
    <row r="1" spans="1:11" ht="31.5">
      <c r="A1" s="52"/>
      <c r="B1" s="53"/>
      <c r="C1" s="53"/>
      <c r="D1" s="53"/>
      <c r="E1" s="53"/>
      <c r="F1" s="53"/>
      <c r="G1" s="54"/>
      <c r="H1" s="54"/>
      <c r="I1" s="54"/>
      <c r="J1" s="55"/>
      <c r="K1" s="56"/>
    </row>
    <row r="2" spans="1:11">
      <c r="A2" s="57" t="s">
        <v>1</v>
      </c>
      <c r="B2" s="36"/>
      <c r="C2" s="36"/>
      <c r="D2" s="36"/>
      <c r="E2" s="36"/>
      <c r="F2" s="36"/>
      <c r="G2" s="49"/>
      <c r="H2" s="49"/>
      <c r="I2" s="49"/>
      <c r="J2" s="36"/>
      <c r="K2" s="58"/>
    </row>
    <row r="3" spans="1:11">
      <c r="A3" s="59"/>
      <c r="B3" s="36"/>
      <c r="C3" s="36"/>
      <c r="D3" s="36"/>
      <c r="E3" s="36"/>
      <c r="F3" s="36"/>
      <c r="G3" s="49"/>
      <c r="H3" s="49"/>
      <c r="I3" s="49"/>
      <c r="J3" s="36"/>
      <c r="K3" s="58"/>
    </row>
    <row r="4" spans="1:11">
      <c r="A4" s="60"/>
      <c r="B4" s="48"/>
      <c r="C4" s="48"/>
      <c r="D4" s="48"/>
      <c r="E4" s="48"/>
      <c r="F4" s="48"/>
      <c r="G4" s="48"/>
      <c r="H4" s="48"/>
      <c r="I4" s="48"/>
      <c r="J4" s="48"/>
      <c r="K4" s="61"/>
    </row>
    <row r="5" spans="1:11">
      <c r="A5" s="60"/>
      <c r="B5" s="48"/>
      <c r="C5" s="48"/>
      <c r="D5" s="48"/>
      <c r="E5" s="48"/>
      <c r="F5" s="48"/>
      <c r="G5" s="48"/>
      <c r="H5" s="261" t="s">
        <v>126</v>
      </c>
      <c r="I5" s="261"/>
      <c r="J5" s="261"/>
      <c r="K5" s="61"/>
    </row>
    <row r="6" spans="1:11" ht="14.45" customHeight="1">
      <c r="A6" s="262" t="s">
        <v>121</v>
      </c>
      <c r="B6" s="263" t="s">
        <v>124</v>
      </c>
      <c r="C6" s="263"/>
      <c r="D6" s="263"/>
      <c r="E6" s="263"/>
      <c r="F6" s="263"/>
      <c r="G6" s="263"/>
      <c r="H6" s="263"/>
      <c r="I6" s="263"/>
      <c r="J6" s="263"/>
      <c r="K6" s="61"/>
    </row>
    <row r="7" spans="1:11">
      <c r="A7" s="262"/>
      <c r="B7" s="263"/>
      <c r="C7" s="263"/>
      <c r="D7" s="263"/>
      <c r="E7" s="263"/>
      <c r="F7" s="263"/>
      <c r="G7" s="263"/>
      <c r="H7" s="263"/>
      <c r="I7" s="263"/>
      <c r="J7" s="263"/>
      <c r="K7" s="61"/>
    </row>
    <row r="8" spans="1:11">
      <c r="A8" s="262"/>
      <c r="B8" s="263"/>
      <c r="C8" s="263"/>
      <c r="D8" s="263"/>
      <c r="E8" s="263"/>
      <c r="F8" s="263"/>
      <c r="G8" s="263"/>
      <c r="H8" s="263"/>
      <c r="I8" s="263"/>
      <c r="J8" s="263"/>
      <c r="K8" s="61"/>
    </row>
    <row r="9" spans="1:11">
      <c r="A9" s="262"/>
      <c r="B9" s="263"/>
      <c r="C9" s="263"/>
      <c r="D9" s="263"/>
      <c r="E9" s="263"/>
      <c r="F9" s="263"/>
      <c r="G9" s="263"/>
      <c r="H9" s="263"/>
      <c r="I9" s="263"/>
      <c r="J9" s="263"/>
      <c r="K9" s="61"/>
    </row>
    <row r="10" spans="1:11">
      <c r="A10" s="262"/>
      <c r="B10" s="263"/>
      <c r="C10" s="263"/>
      <c r="D10" s="263"/>
      <c r="E10" s="263"/>
      <c r="F10" s="263"/>
      <c r="G10" s="263"/>
      <c r="H10" s="263"/>
      <c r="I10" s="263"/>
      <c r="J10" s="263"/>
      <c r="K10" s="61"/>
    </row>
    <row r="11" spans="1:11">
      <c r="A11" s="262"/>
      <c r="B11" s="263"/>
      <c r="C11" s="263"/>
      <c r="D11" s="263"/>
      <c r="E11" s="263"/>
      <c r="F11" s="263"/>
      <c r="G11" s="263"/>
      <c r="H11" s="263"/>
      <c r="I11" s="263"/>
      <c r="J11" s="263"/>
      <c r="K11" s="61"/>
    </row>
    <row r="12" spans="1:11">
      <c r="A12" s="262"/>
      <c r="B12" s="263"/>
      <c r="C12" s="263"/>
      <c r="D12" s="263"/>
      <c r="E12" s="263"/>
      <c r="F12" s="263"/>
      <c r="G12" s="263"/>
      <c r="H12" s="263"/>
      <c r="I12" s="263"/>
      <c r="J12" s="263"/>
      <c r="K12" s="61"/>
    </row>
    <row r="13" spans="1:11">
      <c r="A13" s="262"/>
      <c r="B13" s="263"/>
      <c r="C13" s="263"/>
      <c r="D13" s="263"/>
      <c r="E13" s="263"/>
      <c r="F13" s="263"/>
      <c r="G13" s="263"/>
      <c r="H13" s="263"/>
      <c r="I13" s="263"/>
      <c r="J13" s="263"/>
      <c r="K13" s="61"/>
    </row>
    <row r="14" spans="1:11" ht="40.15" customHeight="1">
      <c r="A14" s="262"/>
      <c r="B14" s="263"/>
      <c r="C14" s="263"/>
      <c r="D14" s="263"/>
      <c r="E14" s="263"/>
      <c r="F14" s="263"/>
      <c r="G14" s="263"/>
      <c r="H14" s="263"/>
      <c r="I14" s="263"/>
      <c r="J14" s="263"/>
      <c r="K14" s="61"/>
    </row>
    <row r="15" spans="1:11">
      <c r="A15" s="262"/>
      <c r="B15" s="48"/>
      <c r="C15" s="48"/>
      <c r="D15" s="48"/>
      <c r="E15" s="48"/>
      <c r="F15" s="48"/>
      <c r="G15" s="48"/>
      <c r="H15" s="48"/>
      <c r="I15" s="48"/>
      <c r="J15" s="48"/>
      <c r="K15" s="61"/>
    </row>
    <row r="16" spans="1:11" ht="14.45" customHeight="1">
      <c r="A16" s="262"/>
      <c r="B16" s="264" t="s">
        <v>122</v>
      </c>
      <c r="C16" s="264"/>
      <c r="D16" s="264"/>
      <c r="E16" s="264"/>
      <c r="F16" s="264"/>
      <c r="G16" s="264"/>
      <c r="H16" s="264"/>
      <c r="I16" s="264"/>
      <c r="J16" s="264"/>
      <c r="K16" s="61"/>
    </row>
    <row r="17" spans="1:11">
      <c r="A17" s="262"/>
      <c r="B17" s="264"/>
      <c r="C17" s="264"/>
      <c r="D17" s="264"/>
      <c r="E17" s="264"/>
      <c r="F17" s="264"/>
      <c r="G17" s="264"/>
      <c r="H17" s="264"/>
      <c r="I17" s="264"/>
      <c r="J17" s="264"/>
      <c r="K17" s="61"/>
    </row>
    <row r="18" spans="1:11">
      <c r="A18" s="262"/>
      <c r="B18" s="264"/>
      <c r="C18" s="264"/>
      <c r="D18" s="264"/>
      <c r="E18" s="264"/>
      <c r="F18" s="264"/>
      <c r="G18" s="264"/>
      <c r="H18" s="264"/>
      <c r="I18" s="264"/>
      <c r="J18" s="264"/>
      <c r="K18" s="61"/>
    </row>
    <row r="19" spans="1:11">
      <c r="A19" s="262"/>
      <c r="B19" s="264"/>
      <c r="C19" s="264"/>
      <c r="D19" s="264"/>
      <c r="E19" s="264"/>
      <c r="F19" s="264"/>
      <c r="G19" s="264"/>
      <c r="H19" s="264"/>
      <c r="I19" s="264"/>
      <c r="J19" s="264"/>
      <c r="K19" s="61"/>
    </row>
    <row r="20" spans="1:11">
      <c r="A20" s="262"/>
      <c r="B20" s="264"/>
      <c r="C20" s="264"/>
      <c r="D20" s="264"/>
      <c r="E20" s="264"/>
      <c r="F20" s="264"/>
      <c r="G20" s="264"/>
      <c r="H20" s="264"/>
      <c r="I20" s="264"/>
      <c r="J20" s="264"/>
      <c r="K20" s="61"/>
    </row>
    <row r="21" spans="1:11">
      <c r="A21" s="262"/>
      <c r="B21" s="264"/>
      <c r="C21" s="264"/>
      <c r="D21" s="264"/>
      <c r="E21" s="264"/>
      <c r="F21" s="264"/>
      <c r="G21" s="264"/>
      <c r="H21" s="264"/>
      <c r="I21" s="264"/>
      <c r="J21" s="264"/>
      <c r="K21" s="61"/>
    </row>
    <row r="22" spans="1:11">
      <c r="A22" s="60"/>
      <c r="B22" s="264"/>
      <c r="C22" s="264"/>
      <c r="D22" s="264"/>
      <c r="E22" s="264"/>
      <c r="F22" s="264"/>
      <c r="G22" s="264"/>
      <c r="H22" s="264"/>
      <c r="I22" s="264"/>
      <c r="J22" s="264"/>
      <c r="K22" s="61"/>
    </row>
    <row r="23" spans="1:11">
      <c r="A23" s="60"/>
      <c r="B23" s="264"/>
      <c r="C23" s="264"/>
      <c r="D23" s="264"/>
      <c r="E23" s="264"/>
      <c r="F23" s="264"/>
      <c r="G23" s="264"/>
      <c r="H23" s="264"/>
      <c r="I23" s="264"/>
      <c r="J23" s="264"/>
      <c r="K23" s="61"/>
    </row>
    <row r="24" spans="1:11">
      <c r="A24" s="262" t="s">
        <v>121</v>
      </c>
      <c r="B24" s="264"/>
      <c r="C24" s="264"/>
      <c r="D24" s="264"/>
      <c r="E24" s="264"/>
      <c r="F24" s="264"/>
      <c r="G24" s="264"/>
      <c r="H24" s="264"/>
      <c r="I24" s="264"/>
      <c r="J24" s="264"/>
      <c r="K24" s="61"/>
    </row>
    <row r="25" spans="1:11">
      <c r="A25" s="262"/>
      <c r="B25" s="264"/>
      <c r="C25" s="264"/>
      <c r="D25" s="264"/>
      <c r="E25" s="264"/>
      <c r="F25" s="264"/>
      <c r="G25" s="264"/>
      <c r="H25" s="264"/>
      <c r="I25" s="264"/>
      <c r="J25" s="264"/>
      <c r="K25" s="61"/>
    </row>
    <row r="26" spans="1:11">
      <c r="A26" s="262"/>
      <c r="B26" s="264"/>
      <c r="C26" s="264"/>
      <c r="D26" s="264"/>
      <c r="E26" s="264"/>
      <c r="F26" s="264"/>
      <c r="G26" s="264"/>
      <c r="H26" s="264"/>
      <c r="I26" s="264"/>
      <c r="J26" s="264"/>
      <c r="K26" s="61"/>
    </row>
    <row r="27" spans="1:11">
      <c r="A27" s="262"/>
      <c r="B27" s="264"/>
      <c r="C27" s="264"/>
      <c r="D27" s="264"/>
      <c r="E27" s="264"/>
      <c r="F27" s="264"/>
      <c r="G27" s="264"/>
      <c r="H27" s="264"/>
      <c r="I27" s="264"/>
      <c r="J27" s="264"/>
      <c r="K27" s="61"/>
    </row>
    <row r="28" spans="1:11">
      <c r="A28" s="262"/>
      <c r="B28" s="264"/>
      <c r="C28" s="264"/>
      <c r="D28" s="264"/>
      <c r="E28" s="264"/>
      <c r="F28" s="264"/>
      <c r="G28" s="264"/>
      <c r="H28" s="264"/>
      <c r="I28" s="264"/>
      <c r="J28" s="264"/>
      <c r="K28" s="61"/>
    </row>
    <row r="29" spans="1:11">
      <c r="A29" s="262"/>
      <c r="B29" s="264"/>
      <c r="C29" s="264"/>
      <c r="D29" s="264"/>
      <c r="E29" s="264"/>
      <c r="F29" s="264"/>
      <c r="G29" s="264"/>
      <c r="H29" s="264"/>
      <c r="I29" s="264"/>
      <c r="J29" s="264"/>
      <c r="K29" s="61"/>
    </row>
    <row r="30" spans="1:11">
      <c r="A30" s="262"/>
      <c r="B30" s="264"/>
      <c r="C30" s="264"/>
      <c r="D30" s="264"/>
      <c r="E30" s="264"/>
      <c r="F30" s="264"/>
      <c r="G30" s="264"/>
      <c r="H30" s="264"/>
      <c r="I30" s="264"/>
      <c r="J30" s="264"/>
      <c r="K30" s="61"/>
    </row>
    <row r="31" spans="1:11">
      <c r="A31" s="262"/>
      <c r="B31" s="264"/>
      <c r="C31" s="264"/>
      <c r="D31" s="264"/>
      <c r="E31" s="264"/>
      <c r="F31" s="264"/>
      <c r="G31" s="264"/>
      <c r="H31" s="264"/>
      <c r="I31" s="264"/>
      <c r="J31" s="264"/>
      <c r="K31" s="61"/>
    </row>
    <row r="32" spans="1:11">
      <c r="A32" s="262"/>
      <c r="B32" s="264"/>
      <c r="C32" s="264"/>
      <c r="D32" s="264"/>
      <c r="E32" s="264"/>
      <c r="F32" s="264"/>
      <c r="G32" s="264"/>
      <c r="H32" s="264"/>
      <c r="I32" s="264"/>
      <c r="J32" s="264"/>
      <c r="K32" s="61"/>
    </row>
    <row r="33" spans="1:11">
      <c r="A33" s="262"/>
      <c r="B33" s="264"/>
      <c r="C33" s="264"/>
      <c r="D33" s="264"/>
      <c r="E33" s="264"/>
      <c r="F33" s="264"/>
      <c r="G33" s="264"/>
      <c r="H33" s="264"/>
      <c r="I33" s="264"/>
      <c r="J33" s="264"/>
      <c r="K33" s="61"/>
    </row>
    <row r="34" spans="1:11">
      <c r="A34" s="262"/>
      <c r="B34" s="264"/>
      <c r="C34" s="264"/>
      <c r="D34" s="264"/>
      <c r="E34" s="264"/>
      <c r="F34" s="264"/>
      <c r="G34" s="264"/>
      <c r="H34" s="264"/>
      <c r="I34" s="264"/>
      <c r="J34" s="264"/>
      <c r="K34" s="61"/>
    </row>
    <row r="35" spans="1:11">
      <c r="A35" s="262"/>
      <c r="B35" s="264"/>
      <c r="C35" s="264"/>
      <c r="D35" s="264"/>
      <c r="E35" s="264"/>
      <c r="F35" s="264"/>
      <c r="G35" s="264"/>
      <c r="H35" s="264"/>
      <c r="I35" s="264"/>
      <c r="J35" s="264"/>
      <c r="K35" s="61"/>
    </row>
    <row r="36" spans="1:11">
      <c r="A36" s="262"/>
      <c r="B36" s="264"/>
      <c r="C36" s="264"/>
      <c r="D36" s="264"/>
      <c r="E36" s="264"/>
      <c r="F36" s="264"/>
      <c r="G36" s="264"/>
      <c r="H36" s="264"/>
      <c r="I36" s="264"/>
      <c r="J36" s="264"/>
      <c r="K36" s="61"/>
    </row>
    <row r="37" spans="1:11" ht="27.75" customHeight="1">
      <c r="A37" s="262"/>
      <c r="B37" s="264"/>
      <c r="C37" s="264"/>
      <c r="D37" s="264"/>
      <c r="E37" s="264"/>
      <c r="F37" s="264"/>
      <c r="G37" s="264"/>
      <c r="H37" s="264"/>
      <c r="I37" s="264"/>
      <c r="J37" s="264"/>
      <c r="K37" s="61"/>
    </row>
    <row r="38" spans="1:11">
      <c r="A38" s="262"/>
      <c r="B38" s="48"/>
      <c r="C38" s="48"/>
      <c r="D38" s="48"/>
      <c r="E38" s="48"/>
      <c r="F38" s="48"/>
      <c r="G38" s="48"/>
      <c r="H38" s="48"/>
      <c r="I38" s="48"/>
      <c r="J38" s="48"/>
      <c r="K38" s="61"/>
    </row>
    <row r="39" spans="1:11">
      <c r="A39" s="262" t="s">
        <v>121</v>
      </c>
      <c r="B39" s="48"/>
      <c r="C39" s="48"/>
      <c r="D39" s="48"/>
      <c r="E39" s="48"/>
      <c r="F39" s="48"/>
      <c r="G39" s="48"/>
      <c r="H39" s="48"/>
      <c r="I39" s="48"/>
      <c r="J39" s="48"/>
      <c r="K39" s="61"/>
    </row>
    <row r="40" spans="1:11">
      <c r="A40" s="262"/>
      <c r="B40" s="48"/>
      <c r="C40" s="48"/>
      <c r="D40" s="48"/>
      <c r="E40" s="48"/>
      <c r="F40" s="48"/>
      <c r="G40" s="48"/>
      <c r="H40" s="48"/>
      <c r="I40" s="48"/>
      <c r="J40" s="48"/>
      <c r="K40" s="61"/>
    </row>
    <row r="41" spans="1:11" ht="18.75">
      <c r="A41" s="262"/>
      <c r="B41" s="67" t="s">
        <v>125</v>
      </c>
      <c r="C41" s="50"/>
      <c r="D41" s="50"/>
      <c r="E41" s="50"/>
      <c r="F41" s="50"/>
      <c r="G41" s="50"/>
      <c r="H41" s="50"/>
      <c r="I41" s="50"/>
      <c r="J41" s="50"/>
      <c r="K41" s="61"/>
    </row>
    <row r="42" spans="1:11">
      <c r="A42" s="262"/>
      <c r="B42" s="50"/>
      <c r="C42" s="50"/>
      <c r="D42" s="50"/>
      <c r="E42" s="50"/>
      <c r="F42" s="50"/>
      <c r="G42" s="50"/>
      <c r="H42" s="50"/>
      <c r="I42" s="50"/>
      <c r="J42" s="50"/>
      <c r="K42" s="61"/>
    </row>
    <row r="43" spans="1:11">
      <c r="A43" s="262"/>
      <c r="B43" s="50" t="s">
        <v>113</v>
      </c>
      <c r="C43" s="50"/>
      <c r="D43" s="50"/>
      <c r="E43" s="50"/>
      <c r="F43" s="65"/>
      <c r="G43" s="50" t="s">
        <v>110</v>
      </c>
      <c r="H43" s="50"/>
      <c r="I43" s="66"/>
      <c r="J43" s="50" t="s">
        <v>111</v>
      </c>
      <c r="K43" s="61"/>
    </row>
    <row r="44" spans="1:11">
      <c r="A44" s="262"/>
      <c r="B44" s="50" t="s">
        <v>115</v>
      </c>
      <c r="C44" s="50"/>
      <c r="D44" s="50"/>
      <c r="E44" s="50"/>
      <c r="F44" s="50"/>
      <c r="G44" s="50"/>
      <c r="H44" s="50"/>
      <c r="I44" s="50"/>
      <c r="J44" s="50"/>
      <c r="K44" s="61"/>
    </row>
    <row r="45" spans="1:11">
      <c r="A45" s="262"/>
      <c r="B45" s="50" t="s">
        <v>114</v>
      </c>
      <c r="C45" s="50"/>
      <c r="D45" s="50"/>
      <c r="E45" s="50"/>
      <c r="F45" s="50"/>
      <c r="G45" s="50"/>
      <c r="H45" s="50"/>
      <c r="I45" s="50"/>
      <c r="J45" s="50"/>
      <c r="K45" s="61"/>
    </row>
    <row r="46" spans="1:11">
      <c r="A46" s="262"/>
      <c r="B46" s="50" t="s">
        <v>112</v>
      </c>
      <c r="C46" s="50"/>
      <c r="D46" s="50"/>
      <c r="E46" s="50"/>
      <c r="F46" s="50"/>
      <c r="G46" s="50"/>
      <c r="H46" s="50"/>
      <c r="I46" s="50"/>
      <c r="J46" s="50"/>
      <c r="K46" s="61"/>
    </row>
    <row r="47" spans="1:11">
      <c r="A47" s="262"/>
      <c r="B47" s="50" t="s">
        <v>116</v>
      </c>
      <c r="C47" s="51"/>
      <c r="D47" s="48"/>
      <c r="E47" s="48"/>
      <c r="F47" s="48"/>
      <c r="G47" s="48"/>
      <c r="H47" s="48"/>
      <c r="I47" s="48"/>
      <c r="J47" s="48"/>
      <c r="K47" s="61"/>
    </row>
    <row r="48" spans="1:11">
      <c r="A48" s="262"/>
      <c r="B48" s="50" t="s">
        <v>119</v>
      </c>
      <c r="C48" s="51"/>
      <c r="D48" s="48"/>
      <c r="E48" s="48"/>
      <c r="F48" s="48"/>
      <c r="G48" s="48"/>
      <c r="H48" s="48"/>
      <c r="I48" s="48"/>
      <c r="J48" s="48"/>
      <c r="K48" s="61"/>
    </row>
    <row r="49" spans="1:11">
      <c r="A49" s="262"/>
      <c r="B49" s="50" t="s">
        <v>117</v>
      </c>
      <c r="C49" s="51"/>
      <c r="D49" s="48"/>
      <c r="E49" s="48"/>
      <c r="F49" s="48"/>
      <c r="G49" s="48"/>
      <c r="H49" s="48"/>
      <c r="I49" s="48"/>
      <c r="J49" s="48"/>
      <c r="K49" s="61"/>
    </row>
    <row r="50" spans="1:11">
      <c r="A50" s="262"/>
      <c r="B50" s="50" t="s">
        <v>118</v>
      </c>
      <c r="C50" s="51"/>
      <c r="D50" s="48"/>
      <c r="E50" s="48"/>
      <c r="F50" s="48"/>
      <c r="G50" s="48"/>
      <c r="H50" s="48"/>
      <c r="I50" s="48"/>
      <c r="J50" s="48"/>
      <c r="K50" s="61"/>
    </row>
    <row r="51" spans="1:11">
      <c r="A51" s="262"/>
      <c r="B51" s="48"/>
      <c r="C51" s="48"/>
      <c r="D51" s="48"/>
      <c r="E51" s="48"/>
      <c r="F51" s="48"/>
      <c r="G51" s="48"/>
      <c r="H51" s="48"/>
      <c r="I51" s="48"/>
      <c r="J51" s="48"/>
      <c r="K51" s="61"/>
    </row>
    <row r="52" spans="1:11">
      <c r="A52" s="262"/>
      <c r="B52" s="48"/>
      <c r="C52" s="48"/>
      <c r="D52" s="48"/>
      <c r="E52" s="48"/>
      <c r="F52" s="48"/>
      <c r="G52" s="48"/>
      <c r="H52" s="48"/>
      <c r="I52" s="48"/>
      <c r="J52" s="48"/>
      <c r="K52" s="61"/>
    </row>
    <row r="53" spans="1:11">
      <c r="A53" s="262"/>
      <c r="B53" s="48"/>
      <c r="C53" s="48"/>
      <c r="D53" s="48"/>
      <c r="E53" s="48"/>
      <c r="F53" s="48"/>
      <c r="G53" s="48"/>
      <c r="H53" s="48"/>
      <c r="I53" s="48"/>
      <c r="J53" s="48"/>
      <c r="K53" s="61"/>
    </row>
    <row r="54" spans="1:11">
      <c r="A54" s="262"/>
      <c r="B54" s="48"/>
      <c r="C54" s="48"/>
      <c r="D54" s="48"/>
      <c r="E54" s="48"/>
      <c r="F54" s="48"/>
      <c r="G54" s="48"/>
      <c r="H54" s="48"/>
      <c r="I54" s="48"/>
      <c r="J54" s="48"/>
      <c r="K54" s="61"/>
    </row>
    <row r="55" spans="1:11">
      <c r="A55" s="62"/>
      <c r="B55" s="63"/>
      <c r="C55" s="63"/>
      <c r="D55" s="63"/>
      <c r="E55" s="63"/>
      <c r="F55" s="63"/>
      <c r="G55" s="63"/>
      <c r="H55" s="63"/>
      <c r="I55" s="63"/>
      <c r="J55" s="63"/>
      <c r="K55" s="64"/>
    </row>
  </sheetData>
  <sheetProtection algorithmName="SHA-512" hashValue="ghRBeQAeAkyflxu8PFeGIRbR5QSXnIM4I9DbOXkAVZT7SbKtMX5InRNvYPBRBwVK1EElmcw4ThPY1LmdZFSD7g==" saltValue="sA22jHYcwlDWgFa+/PNa4w==" spinCount="100000" sheet="1" objects="1" scenarios="1"/>
  <mergeCells count="6">
    <mergeCell ref="H5:J5"/>
    <mergeCell ref="A39:A54"/>
    <mergeCell ref="B6:J14"/>
    <mergeCell ref="B16:J37"/>
    <mergeCell ref="A6:A21"/>
    <mergeCell ref="A24:A38"/>
  </mergeCells>
  <hyperlinks>
    <hyperlink ref="A6:A21" location="CalcoloCB!A1" display="VAI AL MODULO"/>
    <hyperlink ref="A24:A38" location="CalcoloCB!A1" display="VAI AL MODULO"/>
    <hyperlink ref="A39:A54" location="CalcoloCB!A1" display="VAI AL MODULO"/>
    <hyperlink ref="B6:J14" r:id="rId1" display="mailto:info@kataclima.com?subject=Certificati%20bianchi%20CAR"/>
    <hyperlink ref="H5:J5" location="Presentazione!B43" display="ISTRUZIONI in fondo al foglio"/>
  </hyperlinks>
  <pageMargins left="0.70866141732283472" right="0.70866141732283472" top="0.74803149606299213" bottom="0.74803149606299213" header="0.31496062992125984" footer="0.31496062992125984"/>
  <pageSetup paperSize="9" scale="85" orientation="portrait" r:id="rId2"/>
  <headerFooter>
    <oddFooter>&amp;C(C) 2011 Kataclima srl
info@kataclima.com
www.kataclima.com</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AG56"/>
  <sheetViews>
    <sheetView tabSelected="1" showWhiteSpace="0" view="pageBreakPreview" zoomScale="130" zoomScaleNormal="100" zoomScaleSheetLayoutView="130" workbookViewId="0">
      <selection activeCell="H9" sqref="H9"/>
    </sheetView>
  </sheetViews>
  <sheetFormatPr defaultRowHeight="15"/>
  <cols>
    <col min="2" max="2" width="9.7109375" customWidth="1"/>
    <col min="4" max="4" width="5.140625" customWidth="1"/>
    <col min="5" max="5" width="7" customWidth="1"/>
    <col min="6" max="6" width="12.5703125" customWidth="1"/>
    <col min="7" max="7" width="14.5703125" customWidth="1"/>
    <col min="8" max="8" width="1.42578125" style="2" customWidth="1"/>
    <col min="9" max="9" width="11.28515625" customWidth="1"/>
    <col min="10" max="10" width="12" customWidth="1"/>
    <col min="11" max="11" width="5" customWidth="1"/>
    <col min="15" max="15" width="9.28515625" bestFit="1" customWidth="1"/>
  </cols>
  <sheetData>
    <row r="1" spans="1:11" ht="31.5">
      <c r="A1" s="1" t="s">
        <v>0</v>
      </c>
      <c r="G1" s="29"/>
      <c r="H1" s="29"/>
      <c r="I1" s="29"/>
      <c r="J1" s="36"/>
      <c r="K1" s="36"/>
    </row>
    <row r="2" spans="1:11">
      <c r="A2" s="69" t="s">
        <v>128</v>
      </c>
      <c r="B2" s="68"/>
      <c r="C2" s="68"/>
      <c r="D2" s="68"/>
      <c r="E2" s="68"/>
      <c r="F2" s="68"/>
      <c r="G2" s="68"/>
      <c r="H2" s="29"/>
      <c r="I2" s="29"/>
      <c r="J2" s="19"/>
      <c r="K2" s="19"/>
    </row>
    <row r="3" spans="1:11">
      <c r="A3" s="19"/>
      <c r="B3" s="19"/>
      <c r="C3" s="19"/>
      <c r="D3" s="19"/>
      <c r="E3" s="19"/>
      <c r="F3" s="19"/>
      <c r="G3" s="29"/>
      <c r="H3" s="29"/>
      <c r="I3" s="29"/>
      <c r="J3" s="19"/>
      <c r="K3" s="19"/>
    </row>
    <row r="4" spans="1:11">
      <c r="A4" s="286" t="s">
        <v>2</v>
      </c>
      <c r="B4" s="286"/>
      <c r="C4" s="286"/>
      <c r="D4" s="286"/>
      <c r="E4" s="286"/>
      <c r="F4" s="286"/>
      <c r="G4" s="286"/>
      <c r="H4" s="286"/>
      <c r="I4" s="286"/>
      <c r="J4" s="286"/>
      <c r="K4" s="286"/>
    </row>
    <row r="5" spans="1:11">
      <c r="A5" s="2"/>
      <c r="B5" s="2"/>
      <c r="C5" s="2"/>
      <c r="D5" s="2"/>
      <c r="E5" s="2"/>
      <c r="F5" s="2"/>
      <c r="G5" s="2"/>
      <c r="I5" s="2"/>
      <c r="J5" s="76" t="s">
        <v>241</v>
      </c>
      <c r="K5" s="2"/>
    </row>
    <row r="6" spans="1:11" ht="24.75" customHeight="1">
      <c r="A6" s="12" t="s">
        <v>3</v>
      </c>
      <c r="B6" s="2"/>
      <c r="C6" s="2"/>
      <c r="D6" s="2"/>
      <c r="E6" s="2"/>
      <c r="F6" s="2"/>
      <c r="G6" s="2"/>
      <c r="I6" s="2"/>
      <c r="J6" s="2"/>
      <c r="K6" s="2"/>
    </row>
    <row r="7" spans="1:11">
      <c r="A7" s="10" t="s">
        <v>29</v>
      </c>
      <c r="B7" s="2"/>
      <c r="C7" s="2"/>
      <c r="D7" s="2"/>
      <c r="E7" s="270"/>
      <c r="F7" s="271"/>
      <c r="G7" s="271"/>
      <c r="H7" s="271"/>
      <c r="I7" s="272"/>
      <c r="J7" s="2"/>
      <c r="K7" s="2"/>
    </row>
    <row r="8" spans="1:11">
      <c r="A8" s="2"/>
      <c r="B8" s="2"/>
      <c r="C8" s="2"/>
      <c r="D8" s="2"/>
      <c r="E8" s="2"/>
      <c r="F8" s="2"/>
      <c r="G8" s="260" t="str">
        <f>IFERROR(VLOOKUP(E7,Supporto!B7:C17,2,FALSE), "in attesa")</f>
        <v>in attesa</v>
      </c>
      <c r="H8" s="337"/>
      <c r="I8" s="337"/>
      <c r="J8" s="2"/>
      <c r="K8" s="2"/>
    </row>
    <row r="9" spans="1:11">
      <c r="A9" s="12" t="s">
        <v>133</v>
      </c>
      <c r="B9" s="2"/>
      <c r="C9" s="12" t="s">
        <v>130</v>
      </c>
      <c r="D9" s="2"/>
      <c r="E9" s="2"/>
      <c r="F9" s="78" t="s">
        <v>123</v>
      </c>
      <c r="G9" s="337"/>
      <c r="H9" s="338"/>
      <c r="I9" s="337"/>
      <c r="J9" s="4"/>
      <c r="K9" s="2"/>
    </row>
    <row r="10" spans="1:11" ht="14.45" customHeight="1">
      <c r="A10" s="273" t="s">
        <v>131</v>
      </c>
      <c r="B10" s="273"/>
      <c r="C10" s="10" t="s">
        <v>31</v>
      </c>
      <c r="D10" s="2"/>
      <c r="E10" s="2"/>
      <c r="F10" s="71"/>
      <c r="G10" s="80"/>
      <c r="I10" s="10"/>
      <c r="J10" s="10" t="s">
        <v>35</v>
      </c>
      <c r="K10" s="21" t="e">
        <f>G10*Supporto!K7</f>
        <v>#N/A</v>
      </c>
    </row>
    <row r="11" spans="1:11">
      <c r="A11" s="273"/>
      <c r="B11" s="273"/>
      <c r="C11" s="10" t="s">
        <v>146</v>
      </c>
      <c r="D11" s="2"/>
      <c r="E11" s="2"/>
      <c r="F11" s="71"/>
      <c r="G11" s="80"/>
      <c r="I11" s="10"/>
      <c r="J11" s="13" t="s">
        <v>36</v>
      </c>
      <c r="K11" s="21" t="e">
        <f>G11*Supporto!K8</f>
        <v>#N/A</v>
      </c>
    </row>
    <row r="12" spans="1:11" s="8" customFormat="1">
      <c r="A12" s="77" t="s">
        <v>132</v>
      </c>
      <c r="B12" s="82"/>
      <c r="C12" s="10" t="s">
        <v>147</v>
      </c>
      <c r="D12" s="2"/>
      <c r="E12" s="2"/>
      <c r="F12" s="71"/>
      <c r="G12" s="80"/>
      <c r="H12" s="2"/>
      <c r="I12" s="13" t="s">
        <v>37</v>
      </c>
      <c r="J12" s="72"/>
      <c r="K12" s="21" t="e">
        <f>G12*Supporto!K9</f>
        <v>#N/A</v>
      </c>
    </row>
    <row r="13" spans="1:11" s="8" customFormat="1">
      <c r="A13" s="70"/>
      <c r="B13" s="82"/>
      <c r="C13" s="10" t="s">
        <v>148</v>
      </c>
      <c r="D13" s="2"/>
      <c r="E13" s="2"/>
      <c r="F13" s="71"/>
      <c r="G13" s="80"/>
      <c r="H13" s="2"/>
      <c r="I13" s="14" t="s">
        <v>7</v>
      </c>
      <c r="J13" s="72"/>
      <c r="K13" s="21" t="e">
        <f>G13*Supporto!K10</f>
        <v>#N/A</v>
      </c>
    </row>
    <row r="14" spans="1:11">
      <c r="A14" s="2"/>
      <c r="B14" s="2"/>
      <c r="C14" s="10" t="s">
        <v>32</v>
      </c>
      <c r="D14" s="2"/>
      <c r="E14" s="2"/>
      <c r="F14" s="71"/>
      <c r="G14" s="79"/>
      <c r="I14" s="2"/>
      <c r="J14" s="293" t="s">
        <v>160</v>
      </c>
      <c r="K14" s="21" t="e">
        <f>G14*Supporto!K9</f>
        <v>#N/A</v>
      </c>
    </row>
    <row r="15" spans="1:11">
      <c r="A15" s="2"/>
      <c r="B15" s="2"/>
      <c r="C15" s="10" t="s">
        <v>33</v>
      </c>
      <c r="D15" s="2"/>
      <c r="E15" s="2"/>
      <c r="F15" s="71"/>
      <c r="G15" s="80"/>
      <c r="I15" s="2"/>
      <c r="J15" s="273"/>
      <c r="K15" s="21" t="e">
        <f>G15*Supporto!K10</f>
        <v>#N/A</v>
      </c>
    </row>
    <row r="16" spans="1:11">
      <c r="A16" s="2"/>
      <c r="B16" s="2"/>
      <c r="C16" s="11" t="s">
        <v>34</v>
      </c>
      <c r="D16" s="2"/>
      <c r="E16" s="2"/>
      <c r="F16" s="2"/>
      <c r="G16" s="2"/>
      <c r="I16" s="2"/>
      <c r="J16" s="132"/>
      <c r="K16" s="2"/>
    </row>
    <row r="17" spans="1:11">
      <c r="A17" s="2"/>
      <c r="B17" s="2"/>
      <c r="C17" s="10" t="s">
        <v>30</v>
      </c>
      <c r="D17" s="2"/>
      <c r="E17" s="2"/>
      <c r="F17" s="2"/>
      <c r="G17" s="258">
        <f>IFERROR((K10+K12+K13+K11+K14)/K15,0)</f>
        <v>0</v>
      </c>
      <c r="H17" s="28"/>
      <c r="I17" s="2"/>
      <c r="J17" s="2"/>
      <c r="K17" s="2"/>
    </row>
    <row r="18" spans="1:11">
      <c r="A18" s="2"/>
      <c r="B18" s="2"/>
      <c r="C18" s="2"/>
      <c r="D18" s="2"/>
      <c r="E18" s="2"/>
      <c r="F18" s="2"/>
      <c r="G18" s="2"/>
      <c r="I18" s="2"/>
      <c r="J18" s="2"/>
      <c r="K18" s="2"/>
    </row>
    <row r="19" spans="1:11">
      <c r="A19" s="286" t="str">
        <f>IF(Supporto!E7,"OK","ATTENZIONE")</f>
        <v>ATTENZIONE</v>
      </c>
      <c r="B19" s="286"/>
      <c r="C19" s="286"/>
      <c r="D19" s="286"/>
      <c r="E19" s="286"/>
      <c r="F19" s="286"/>
      <c r="G19" s="286"/>
      <c r="H19" s="286"/>
      <c r="I19" s="286"/>
      <c r="J19" s="286"/>
      <c r="K19" s="10"/>
    </row>
    <row r="20" spans="1:11" ht="14.45" customHeight="1">
      <c r="A20" s="287" t="str">
        <f>IF(Supporto!E7,"Il rendimento del cogeneratore è superiore all'efficienza minima per la tecnologia applicata, posta pari a ","Il rendimento del cogeneratore è inferiore all'efficienza minima per la tecnologia applicata, posta pari a ")</f>
        <v xml:space="preserve">Il rendimento del cogeneratore è inferiore all'efficienza minima per la tecnologia applicata, posta pari a </v>
      </c>
      <c r="B20" s="287"/>
      <c r="C20" s="287"/>
      <c r="D20" s="287"/>
      <c r="E20" s="287"/>
      <c r="F20" s="287"/>
      <c r="G20" s="287"/>
      <c r="H20" s="287"/>
      <c r="I20" s="287"/>
      <c r="J20" s="287"/>
      <c r="K20" s="259" t="str">
        <f>IF(G8="in attesa","",G8)</f>
        <v/>
      </c>
    </row>
    <row r="21" spans="1:11" ht="14.45" customHeight="1">
      <c r="A21" s="276" t="str">
        <f>IF(Supporto!E7,"","   Solo una parte dell'unità cogenerativa beneficerà del regime di sostegno, 
contattateci per un supporto in merito all'unità virtuale (risparmioenergetico@kataclima.com)")</f>
        <v xml:space="preserve">   Solo una parte dell'unità cogenerativa beneficerà del regime di sostegno, 
contattateci per un supporto in merito all'unità virtuale (risparmioenergetico@kataclima.com)</v>
      </c>
      <c r="B21" s="276"/>
      <c r="C21" s="276"/>
      <c r="D21" s="276"/>
      <c r="E21" s="276"/>
      <c r="F21" s="276"/>
      <c r="G21" s="276"/>
      <c r="H21" s="276"/>
      <c r="I21" s="276"/>
      <c r="J21" s="276"/>
      <c r="K21" s="276"/>
    </row>
    <row r="22" spans="1:11" s="8" customFormat="1">
      <c r="A22" s="276"/>
      <c r="B22" s="276"/>
      <c r="C22" s="276"/>
      <c r="D22" s="276"/>
      <c r="E22" s="276"/>
      <c r="F22" s="276"/>
      <c r="G22" s="276"/>
      <c r="H22" s="276"/>
      <c r="I22" s="276"/>
      <c r="J22" s="276"/>
      <c r="K22" s="276"/>
    </row>
    <row r="23" spans="1:11" ht="30.75" customHeight="1">
      <c r="A23" s="81" t="s">
        <v>58</v>
      </c>
      <c r="B23" s="2"/>
      <c r="C23" s="2"/>
      <c r="D23" s="2"/>
      <c r="E23" s="2"/>
      <c r="F23" s="2"/>
      <c r="G23" s="2"/>
      <c r="I23" s="2"/>
      <c r="J23" s="2"/>
      <c r="K23" s="2"/>
    </row>
    <row r="24" spans="1:11">
      <c r="A24" s="2"/>
      <c r="B24" s="2"/>
      <c r="C24" s="2"/>
      <c r="D24" s="2"/>
      <c r="E24" s="2"/>
      <c r="F24" s="2"/>
      <c r="G24" s="2"/>
      <c r="I24" s="290" t="s">
        <v>61</v>
      </c>
      <c r="J24" s="291"/>
      <c r="K24" s="292"/>
    </row>
    <row r="25" spans="1:11">
      <c r="A25" s="10" t="s">
        <v>59</v>
      </c>
      <c r="B25" s="2"/>
      <c r="C25" s="2"/>
      <c r="D25" s="2"/>
      <c r="E25" s="288"/>
      <c r="F25" s="289"/>
      <c r="G25" s="2"/>
      <c r="I25" s="267"/>
      <c r="J25" s="268"/>
      <c r="K25" s="269"/>
    </row>
    <row r="26" spans="1:11">
      <c r="A26" s="2"/>
      <c r="B26" s="2"/>
      <c r="C26" s="2"/>
      <c r="D26" s="2"/>
      <c r="E26" s="2"/>
      <c r="F26" s="2"/>
      <c r="G26" s="2"/>
      <c r="I26" s="22" t="s">
        <v>60</v>
      </c>
      <c r="J26" s="256" t="str">
        <f>IFERROR(VLOOKUP(E25,Supporto!B22:C41,2,FALSE),"dati mancanti")</f>
        <v>dati mancanti</v>
      </c>
      <c r="K26" s="23"/>
    </row>
    <row r="27" spans="1:11">
      <c r="A27" s="10" t="s">
        <v>62</v>
      </c>
      <c r="B27" s="2"/>
      <c r="C27" s="2"/>
      <c r="D27" s="2"/>
      <c r="E27" s="2"/>
      <c r="F27" s="73"/>
      <c r="G27" s="2"/>
      <c r="I27" s="267" t="s">
        <v>67</v>
      </c>
      <c r="J27" s="268"/>
      <c r="K27" s="269"/>
    </row>
    <row r="28" spans="1:11" ht="14.45" customHeight="1">
      <c r="A28" s="10" t="s">
        <v>65</v>
      </c>
      <c r="B28" s="2"/>
      <c r="C28" s="2"/>
      <c r="D28" s="2"/>
      <c r="E28" s="2"/>
      <c r="F28" s="2"/>
      <c r="G28" s="74"/>
      <c r="I28" s="267"/>
      <c r="J28" s="268"/>
      <c r="K28" s="269"/>
    </row>
    <row r="29" spans="1:11">
      <c r="A29" s="10" t="s">
        <v>66</v>
      </c>
      <c r="B29" s="2"/>
      <c r="C29" s="2"/>
      <c r="D29" s="2"/>
      <c r="E29" s="2"/>
      <c r="F29" s="2"/>
      <c r="G29" s="257" t="str">
        <f>IF(G28="","",100%-G28)</f>
        <v/>
      </c>
      <c r="H29" s="30"/>
      <c r="I29" s="37" t="s">
        <v>68</v>
      </c>
      <c r="J29" s="255" t="str">
        <f>IFERROR(VLOOKUP(F27,Supporto!F22:H28,2,FALSE)*G29+VLOOKUP(F27,Supporto!F22:H28,3,FALSE)*G28,"dati mancanti")</f>
        <v>dati mancanti</v>
      </c>
      <c r="K29" s="23"/>
    </row>
    <row r="30" spans="1:11">
      <c r="A30" s="10" t="s">
        <v>98</v>
      </c>
      <c r="B30" s="2"/>
      <c r="C30" s="2"/>
      <c r="D30" s="2"/>
      <c r="E30" s="2"/>
      <c r="F30" s="2"/>
      <c r="G30" s="75"/>
      <c r="H30" s="30"/>
      <c r="I30" s="24" t="s">
        <v>84</v>
      </c>
      <c r="J30" s="25"/>
      <c r="K30" s="23"/>
    </row>
    <row r="31" spans="1:11">
      <c r="A31" s="10" t="s">
        <v>135</v>
      </c>
      <c r="B31" s="2"/>
      <c r="C31" s="2"/>
      <c r="D31" s="2"/>
      <c r="E31" s="2"/>
      <c r="F31" s="2"/>
      <c r="G31" s="73"/>
      <c r="I31" s="26"/>
      <c r="J31" s="254" t="str">
        <f>IFERROR(Supporto!Q36, "dati mancanti")</f>
        <v>dati mancanti</v>
      </c>
      <c r="K31" s="27"/>
    </row>
    <row r="32" spans="1:11">
      <c r="A32" s="10" t="s">
        <v>138</v>
      </c>
      <c r="B32" s="2"/>
      <c r="C32" s="2"/>
      <c r="D32" s="2"/>
      <c r="E32" s="74"/>
      <c r="F32" s="2"/>
      <c r="G32" s="2"/>
      <c r="I32" s="2"/>
      <c r="J32" s="2"/>
      <c r="K32" s="2"/>
    </row>
    <row r="33" spans="1:11">
      <c r="A33" s="2"/>
      <c r="B33" s="2"/>
      <c r="C33" s="2"/>
      <c r="D33" s="2"/>
      <c r="E33" s="2"/>
      <c r="F33" s="2"/>
      <c r="G33" s="2"/>
      <c r="I33" s="2"/>
      <c r="J33" s="2"/>
      <c r="K33" s="5"/>
    </row>
    <row r="34" spans="1:11" ht="8.4499999999999993" customHeight="1">
      <c r="A34" s="2"/>
      <c r="B34" s="2"/>
      <c r="C34" s="2"/>
      <c r="D34" s="2"/>
      <c r="E34" s="2"/>
      <c r="F34" s="2"/>
      <c r="G34" s="2"/>
      <c r="I34" s="2"/>
      <c r="J34" s="2"/>
      <c r="K34" s="5"/>
    </row>
    <row r="35" spans="1:11">
      <c r="A35" s="10" t="s">
        <v>120</v>
      </c>
      <c r="B35" s="2"/>
      <c r="C35" s="2"/>
      <c r="D35" s="2"/>
      <c r="E35" s="280"/>
      <c r="F35" s="281"/>
      <c r="G35" s="281"/>
      <c r="H35" s="281"/>
      <c r="I35" s="281"/>
      <c r="J35" s="282"/>
      <c r="K35" s="5"/>
    </row>
    <row r="36" spans="1:11">
      <c r="A36" s="10" t="s">
        <v>72</v>
      </c>
      <c r="B36" s="2"/>
      <c r="C36" s="2"/>
      <c r="D36" s="2"/>
      <c r="E36" s="2"/>
      <c r="F36" s="283"/>
      <c r="G36" s="284"/>
      <c r="H36" s="284"/>
      <c r="I36" s="285"/>
      <c r="J36" s="2"/>
      <c r="K36" s="5"/>
    </row>
    <row r="37" spans="1:11">
      <c r="A37" s="10" t="s">
        <v>90</v>
      </c>
      <c r="B37" s="2"/>
      <c r="C37" s="2"/>
      <c r="D37" s="2"/>
      <c r="E37" s="2"/>
      <c r="F37" s="239"/>
      <c r="G37" s="2"/>
      <c r="I37" s="15"/>
      <c r="J37" s="2"/>
      <c r="K37" s="5"/>
    </row>
    <row r="38" spans="1:11" ht="6" customHeight="1">
      <c r="A38" s="2"/>
      <c r="B38" s="2"/>
      <c r="C38" s="2"/>
      <c r="D38" s="2"/>
      <c r="E38" s="2"/>
      <c r="F38" s="2"/>
      <c r="G38" s="2"/>
      <c r="I38" s="2"/>
      <c r="J38" s="2"/>
      <c r="K38" s="5"/>
    </row>
    <row r="39" spans="1:11">
      <c r="A39" s="10" t="s">
        <v>70</v>
      </c>
      <c r="B39" s="2"/>
      <c r="C39" s="2"/>
      <c r="D39" s="2"/>
      <c r="E39" s="2"/>
      <c r="F39" s="252" t="str">
        <f>Supporto!AG54</f>
        <v>dati mancanti</v>
      </c>
      <c r="G39" s="10" t="s">
        <v>91</v>
      </c>
      <c r="H39" s="10"/>
      <c r="I39" s="2"/>
      <c r="J39" s="2"/>
      <c r="K39" s="5"/>
    </row>
    <row r="40" spans="1:11">
      <c r="A40" s="10" t="s">
        <v>71</v>
      </c>
      <c r="B40" s="2"/>
      <c r="C40" s="2"/>
      <c r="D40" s="2"/>
      <c r="E40" s="2"/>
      <c r="F40" s="252" t="str">
        <f>Supporto!AG55</f>
        <v>dati mancanti</v>
      </c>
      <c r="G40" s="10" t="s">
        <v>91</v>
      </c>
      <c r="H40" s="10"/>
      <c r="I40" s="2"/>
      <c r="J40" s="2"/>
      <c r="K40" s="5"/>
    </row>
    <row r="41" spans="1:11" ht="11.25" customHeight="1">
      <c r="A41" s="2"/>
      <c r="B41" s="2"/>
      <c r="C41" s="2"/>
      <c r="D41" s="2"/>
      <c r="E41" s="2"/>
      <c r="F41" s="2"/>
      <c r="G41" s="2"/>
      <c r="I41" s="2"/>
      <c r="J41" s="2"/>
      <c r="K41" s="5"/>
    </row>
    <row r="42" spans="1:11" ht="15" customHeight="1">
      <c r="A42" s="16" t="s">
        <v>97</v>
      </c>
      <c r="B42" s="2"/>
      <c r="C42" s="2"/>
      <c r="D42" s="2"/>
      <c r="E42" s="274" t="str">
        <f>Supporto!AF60</f>
        <v>dati mancanti</v>
      </c>
      <c r="F42" s="274"/>
      <c r="G42" s="10" t="s">
        <v>91</v>
      </c>
      <c r="H42" s="10"/>
      <c r="I42" s="279" t="str">
        <f>IF(E42="dati mancanti","",IF(E42&gt;=10,"OK 
L'impianto può essere considerato CAR ai sensi del DM 4 agosto 2011","ATTENZIONE
L'impianto non rispetta le specifiche della Cogenerazione ad Alto Rendimento"))</f>
        <v/>
      </c>
      <c r="J42" s="279"/>
      <c r="K42" s="5"/>
    </row>
    <row r="43" spans="1:11" ht="4.9000000000000004" customHeight="1">
      <c r="A43" s="2"/>
      <c r="B43" s="2"/>
      <c r="C43" s="2"/>
      <c r="D43" s="2"/>
      <c r="E43" s="2"/>
      <c r="F43" s="2"/>
      <c r="G43" s="2"/>
      <c r="I43" s="279"/>
      <c r="J43" s="279"/>
      <c r="K43" s="2"/>
    </row>
    <row r="44" spans="1:11">
      <c r="A44" s="12" t="s">
        <v>78</v>
      </c>
      <c r="B44" s="2"/>
      <c r="C44" s="2"/>
      <c r="D44" s="2"/>
      <c r="E44" s="274" t="str">
        <f>IFERROR((Supporto!Q20/0.0036)/(0.46*J29)+(SUM(K11:K13)/0.0036)/0.9-Supporto!Q21/0.0036,"dati mancanti")</f>
        <v>dati mancanti</v>
      </c>
      <c r="F44" s="274"/>
      <c r="G44" s="10" t="s">
        <v>85</v>
      </c>
      <c r="H44" s="10"/>
      <c r="I44" s="279"/>
      <c r="J44" s="279"/>
      <c r="K44" s="2"/>
    </row>
    <row r="45" spans="1:11" ht="6.6" customHeight="1">
      <c r="A45" s="2"/>
      <c r="B45" s="2"/>
      <c r="C45" s="2"/>
      <c r="D45" s="2"/>
      <c r="E45" s="2"/>
      <c r="F45" s="2"/>
      <c r="G45" s="2"/>
      <c r="I45" s="279"/>
      <c r="J45" s="279"/>
      <c r="K45" s="2"/>
    </row>
    <row r="46" spans="1:11">
      <c r="A46" s="10" t="s">
        <v>95</v>
      </c>
      <c r="B46" s="2"/>
      <c r="C46" s="2"/>
      <c r="D46" s="2"/>
      <c r="E46" s="274" t="str">
        <f>IFERROR(E44*0.086*J31*Supporto!Q9,"dati mancanti")</f>
        <v>dati mancanti</v>
      </c>
      <c r="F46" s="274"/>
      <c r="G46" s="10" t="s">
        <v>93</v>
      </c>
      <c r="H46" s="10"/>
      <c r="I46" s="279"/>
      <c r="J46" s="279"/>
      <c r="K46" s="2"/>
    </row>
    <row r="47" spans="1:11" ht="6.6" customHeight="1">
      <c r="A47" s="2"/>
      <c r="B47" s="2"/>
      <c r="C47" s="2"/>
      <c r="D47" s="2"/>
      <c r="E47" s="2"/>
      <c r="F47" s="2"/>
      <c r="G47" s="2"/>
      <c r="I47" s="2"/>
      <c r="J47" s="2"/>
      <c r="K47" s="2"/>
    </row>
    <row r="48" spans="1:11">
      <c r="A48" s="10" t="s">
        <v>92</v>
      </c>
      <c r="B48" s="2"/>
      <c r="C48" s="2"/>
      <c r="D48" s="2"/>
      <c r="E48" s="277" t="str">
        <f>IFERROR(E46*F49,"dati mancanti")</f>
        <v>dati mancanti</v>
      </c>
      <c r="F48" s="278"/>
      <c r="G48" s="10" t="s">
        <v>100</v>
      </c>
      <c r="H48" s="10"/>
      <c r="I48" s="2"/>
      <c r="J48" s="253" t="str">
        <f>IF(E48="dati mancanti","",5+Supporto!O15+Supporto!O16)</f>
        <v/>
      </c>
      <c r="K48" s="10" t="s">
        <v>99</v>
      </c>
    </row>
    <row r="49" spans="1:33" s="8" customFormat="1">
      <c r="A49" s="17" t="s">
        <v>94</v>
      </c>
      <c r="B49" s="10"/>
      <c r="C49" s="10"/>
      <c r="D49" s="10"/>
      <c r="E49" s="10"/>
      <c r="F49" s="18">
        <v>121.64</v>
      </c>
      <c r="G49" s="17" t="s">
        <v>242</v>
      </c>
      <c r="H49" s="17"/>
      <c r="I49" s="10"/>
      <c r="J49" s="2"/>
      <c r="K49" s="2"/>
    </row>
    <row r="50" spans="1:33" ht="11.25" customHeight="1">
      <c r="A50" s="6"/>
      <c r="B50" s="6"/>
      <c r="C50" s="6"/>
      <c r="D50" s="6"/>
      <c r="E50" s="6"/>
      <c r="F50" s="6"/>
      <c r="G50" s="6"/>
      <c r="H50" s="6"/>
      <c r="I50" s="2"/>
      <c r="J50" s="2"/>
      <c r="K50" s="2"/>
    </row>
    <row r="51" spans="1:33" s="8" customFormat="1" ht="36" customHeight="1">
      <c r="A51" s="265" t="s">
        <v>127</v>
      </c>
      <c r="B51" s="265"/>
      <c r="C51" s="265"/>
      <c r="D51" s="265"/>
      <c r="E51" s="265"/>
      <c r="F51" s="265"/>
      <c r="G51" s="265"/>
      <c r="H51" s="265"/>
      <c r="I51" s="265"/>
      <c r="J51" s="265"/>
      <c r="K51" s="2"/>
    </row>
    <row r="52" spans="1:33" ht="21" customHeight="1">
      <c r="A52" s="266" t="s">
        <v>96</v>
      </c>
      <c r="B52" s="266"/>
      <c r="C52" s="266"/>
      <c r="D52" s="266"/>
      <c r="E52" s="266"/>
      <c r="F52" s="266"/>
      <c r="G52" s="275" t="s">
        <v>129</v>
      </c>
      <c r="H52" s="275"/>
      <c r="I52" s="275"/>
      <c r="J52" s="275"/>
      <c r="K52" s="2"/>
    </row>
    <row r="56" spans="1:33">
      <c r="AG56" t="e">
        <f>(AG54/100+CalcoloCB!J26)</f>
        <v>#VALUE!</v>
      </c>
    </row>
  </sheetData>
  <sheetProtection algorithmName="SHA-512" hashValue="Ei7EZ9vCMiKXqAoNiTV53oNL1ro3fzoIRba1T0zqvINbZBptd0y9T1Hq9Tu3HTgzwzmUgzAuXPvWSzq6xsV3eQ==" saltValue="j6fHW5Y/TGS/CHfpjXvFcQ==" spinCount="100000" sheet="1" objects="1" scenarios="1"/>
  <mergeCells count="20">
    <mergeCell ref="A4:K4"/>
    <mergeCell ref="A20:J20"/>
    <mergeCell ref="E25:F25"/>
    <mergeCell ref="I24:K25"/>
    <mergeCell ref="A19:J19"/>
    <mergeCell ref="J14:J15"/>
    <mergeCell ref="A51:J51"/>
    <mergeCell ref="A52:F52"/>
    <mergeCell ref="I27:K28"/>
    <mergeCell ref="E7:I7"/>
    <mergeCell ref="A10:B11"/>
    <mergeCell ref="E44:F44"/>
    <mergeCell ref="E46:F46"/>
    <mergeCell ref="G52:J52"/>
    <mergeCell ref="A21:K22"/>
    <mergeCell ref="E48:F48"/>
    <mergeCell ref="I42:J46"/>
    <mergeCell ref="E35:J35"/>
    <mergeCell ref="F36:I36"/>
    <mergeCell ref="E42:F42"/>
  </mergeCells>
  <dataValidations disablePrompts="1" count="6">
    <dataValidation type="list" allowBlank="1" showInputMessage="1" showErrorMessage="1" sqref="F27">
      <formula1>tensioni</formula1>
    </dataValidation>
    <dataValidation type="date" allowBlank="1" showInputMessage="1" showErrorMessage="1" prompt="Inserire data di avvio nel formato xx-xx-xxxx" sqref="F37">
      <formula1>36251</formula1>
      <formula2>44196</formula2>
    </dataValidation>
    <dataValidation type="list" allowBlank="1" showInputMessage="1" showErrorMessage="1" sqref="E25:F25">
      <formula1>regioni</formula1>
    </dataValidation>
    <dataValidation type="list" allowBlank="1" showInputMessage="1" showErrorMessage="1" sqref="E7">
      <formula1>tecnologie</formula1>
    </dataValidation>
    <dataValidation type="list" allowBlank="1" showInputMessage="1" showErrorMessage="1" sqref="F10:F15">
      <formula1>udm</formula1>
    </dataValidation>
    <dataValidation type="list" allowBlank="1" showInputMessage="1" showErrorMessage="1" sqref="G30 E32">
      <formula1>"Si,No"</formula1>
    </dataValidation>
  </dataValidations>
  <hyperlinks>
    <hyperlink ref="G52" r:id="rId1"/>
    <hyperlink ref="A2:G2" location="CalcoloCB!A49" display="Cogenerazione Alto Rendimento (vd. disclaimer Kataclima)"/>
    <hyperlink ref="A21:K22" r:id="rId2" display="mailto:risparmioenergetico@kataclima.com"/>
  </hyperlinks>
  <printOptions horizontalCentered="1" verticalCentered="1"/>
  <pageMargins left="0.70866141732283472" right="0.70866141732283472" top="0.74803149606299213" bottom="0.74803149606299213" header="0.31496062992125984" footer="0.31496062992125984"/>
  <pageSetup paperSize="9" scale="89" orientation="portrait" r:id="rId3"/>
  <headerFooter>
    <oddFooter xml:space="preserve">&amp;C(c) 2011 Kataclima s.r.l.
info@kataclima.com </oddFooter>
  </headerFooter>
  <ignoredErrors>
    <ignoredError sqref="K14:K15 K10:K11" evalError="1"/>
  </ignoredErrors>
  <drawing r:id="rId4"/>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Supporto!$AD$32:$AD$49</xm:f>
          </x14:formula1>
          <xm:sqref>E35:J35</xm:sqref>
        </x14:dataValidation>
        <x14:dataValidation type="list" allowBlank="1" showInputMessage="1" showErrorMessage="1">
          <x14:formula1>
            <xm:f>Supporto!$E$43:$E$49</xm:f>
          </x14:formula1>
          <xm:sqref>F36:I36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AP87"/>
  <sheetViews>
    <sheetView topLeftCell="I4" workbookViewId="0">
      <selection activeCell="O16" sqref="O16"/>
    </sheetView>
  </sheetViews>
  <sheetFormatPr defaultRowHeight="15"/>
  <cols>
    <col min="1" max="1" width="4.85546875" customWidth="1"/>
    <col min="2" max="2" width="20.140625" customWidth="1"/>
    <col min="5" max="5" width="19.42578125" customWidth="1"/>
    <col min="6" max="6" width="10.42578125" bestFit="1" customWidth="1"/>
    <col min="9" max="9" width="10" bestFit="1" customWidth="1"/>
    <col min="14" max="14" width="9.28515625" bestFit="1" customWidth="1"/>
    <col min="15" max="15" width="11.28515625" customWidth="1"/>
  </cols>
  <sheetData>
    <row r="1" spans="1:38">
      <c r="Z1" s="135"/>
      <c r="AA1" s="136" t="s">
        <v>204</v>
      </c>
      <c r="AB1" s="135"/>
      <c r="AC1" s="135"/>
      <c r="AD1" s="135"/>
      <c r="AE1" s="135"/>
      <c r="AF1" s="135"/>
      <c r="AG1" s="135"/>
      <c r="AH1" s="135"/>
      <c r="AI1" s="135"/>
      <c r="AJ1" s="135"/>
      <c r="AK1" s="135"/>
      <c r="AL1" s="135"/>
    </row>
    <row r="2" spans="1:38">
      <c r="A2" t="s">
        <v>4</v>
      </c>
      <c r="Z2" s="298" t="s">
        <v>156</v>
      </c>
      <c r="AA2" s="137" t="s">
        <v>157</v>
      </c>
      <c r="AB2" s="137"/>
      <c r="AC2" s="135"/>
      <c r="AD2" s="135"/>
      <c r="AE2" s="135"/>
      <c r="AF2" s="135"/>
      <c r="AG2" s="135"/>
      <c r="AH2" s="135"/>
      <c r="AI2" s="135"/>
      <c r="AJ2" s="135"/>
      <c r="AK2" s="135"/>
      <c r="AL2" s="135"/>
    </row>
    <row r="3" spans="1:38" ht="15.75" thickBot="1">
      <c r="A3" t="s">
        <v>5</v>
      </c>
      <c r="Z3" s="298"/>
      <c r="AA3" s="135"/>
      <c r="AB3" s="135"/>
      <c r="AC3" s="135"/>
      <c r="AD3" s="135"/>
      <c r="AE3" s="135"/>
      <c r="AF3" s="135"/>
      <c r="AG3" s="135"/>
      <c r="AH3" s="135"/>
      <c r="AI3" s="135"/>
      <c r="AJ3" s="135"/>
      <c r="AK3" s="135"/>
      <c r="AL3" s="135"/>
    </row>
    <row r="4" spans="1:38">
      <c r="Z4" s="298"/>
      <c r="AA4" s="299" t="s">
        <v>158</v>
      </c>
      <c r="AB4" s="300"/>
      <c r="AC4" s="301"/>
      <c r="AD4" s="302" t="s">
        <v>159</v>
      </c>
      <c r="AE4" s="302"/>
      <c r="AF4" s="302"/>
      <c r="AG4" s="302"/>
      <c r="AH4" s="302"/>
      <c r="AI4" s="303"/>
      <c r="AJ4" s="316" t="s">
        <v>160</v>
      </c>
      <c r="AK4" s="317"/>
      <c r="AL4" s="318"/>
    </row>
    <row r="5" spans="1:38" ht="36.75" thickBot="1">
      <c r="A5" t="s">
        <v>6</v>
      </c>
      <c r="Z5" s="298"/>
      <c r="AA5" s="138"/>
      <c r="AB5" s="139"/>
      <c r="AC5" s="140"/>
      <c r="AD5" s="141"/>
      <c r="AE5" s="141"/>
      <c r="AF5" s="141"/>
      <c r="AG5" s="141"/>
      <c r="AH5" s="141"/>
      <c r="AI5" s="142"/>
      <c r="AJ5" s="143" t="s">
        <v>161</v>
      </c>
      <c r="AK5" s="144" t="s">
        <v>162</v>
      </c>
      <c r="AL5" s="145" t="s">
        <v>163</v>
      </c>
    </row>
    <row r="6" spans="1:38" ht="15.75" thickBot="1">
      <c r="H6" s="8" t="s">
        <v>89</v>
      </c>
      <c r="Z6" s="298"/>
      <c r="AA6" s="146"/>
      <c r="AB6" s="147"/>
      <c r="AC6" s="148">
        <v>1</v>
      </c>
      <c r="AD6" s="149">
        <v>2</v>
      </c>
      <c r="AE6" s="149">
        <v>3</v>
      </c>
      <c r="AF6" s="149">
        <v>4</v>
      </c>
      <c r="AG6" s="149">
        <v>5</v>
      </c>
      <c r="AH6" s="149">
        <v>6</v>
      </c>
      <c r="AI6" s="150">
        <v>7</v>
      </c>
      <c r="AJ6" s="151">
        <v>8</v>
      </c>
      <c r="AK6" s="152">
        <v>9</v>
      </c>
      <c r="AL6" s="153">
        <v>10</v>
      </c>
    </row>
    <row r="7" spans="1:38">
      <c r="A7" t="s">
        <v>7</v>
      </c>
      <c r="B7" s="3" t="s">
        <v>18</v>
      </c>
      <c r="C7">
        <v>0.8</v>
      </c>
      <c r="D7">
        <v>0.95</v>
      </c>
      <c r="E7" t="b">
        <f>OR(CalcoloCB!A13&gt;CalcoloCB!G8,CalcoloCB!G17&gt;CalcoloCB!G8)</f>
        <v>0</v>
      </c>
      <c r="H7" s="8" t="s">
        <v>86</v>
      </c>
      <c r="I7">
        <v>3.5999999999999998E-6</v>
      </c>
      <c r="K7" t="e">
        <f>VLOOKUP(CalcoloCB!F10,Supporto!H7:I11,2,FALSE)</f>
        <v>#N/A</v>
      </c>
      <c r="N7" s="34" t="s">
        <v>101</v>
      </c>
      <c r="O7" s="35">
        <f>YEAR(CalcoloCB!F37)</f>
        <v>1900</v>
      </c>
      <c r="Z7" s="298"/>
      <c r="AA7" s="319" t="s">
        <v>164</v>
      </c>
      <c r="AB7" s="154" t="s">
        <v>165</v>
      </c>
      <c r="AC7" s="155">
        <v>1</v>
      </c>
      <c r="AD7" s="156" t="s">
        <v>166</v>
      </c>
      <c r="AE7" s="157"/>
      <c r="AF7" s="157"/>
      <c r="AG7" s="157"/>
      <c r="AH7" s="157"/>
      <c r="AI7" s="157"/>
      <c r="AJ7" s="158">
        <v>44.2</v>
      </c>
      <c r="AK7" s="155">
        <v>44.2</v>
      </c>
      <c r="AL7" s="159">
        <v>44.2</v>
      </c>
    </row>
    <row r="8" spans="1:38">
      <c r="A8" t="s">
        <v>8</v>
      </c>
      <c r="B8" s="3" t="s">
        <v>19</v>
      </c>
      <c r="C8">
        <v>0.75</v>
      </c>
      <c r="D8">
        <v>0.45</v>
      </c>
      <c r="H8" s="8" t="s">
        <v>85</v>
      </c>
      <c r="I8">
        <v>3.5999999999999999E-3</v>
      </c>
      <c r="K8" s="8" t="e">
        <f>VLOOKUP(CalcoloCB!F11,H7:I11,2,FALSE)</f>
        <v>#N/A</v>
      </c>
      <c r="O8" s="31"/>
      <c r="Z8" s="298"/>
      <c r="AA8" s="320"/>
      <c r="AB8" s="160" t="s">
        <v>167</v>
      </c>
      <c r="AC8" s="161">
        <v>2</v>
      </c>
      <c r="AD8" s="162" t="s">
        <v>168</v>
      </c>
      <c r="AE8" s="163"/>
      <c r="AF8" s="164"/>
      <c r="AG8" s="164"/>
      <c r="AH8" s="164"/>
      <c r="AI8" s="165"/>
      <c r="AJ8" s="166">
        <v>41.8</v>
      </c>
      <c r="AK8" s="161">
        <v>41.8</v>
      </c>
      <c r="AL8" s="167">
        <v>41.8</v>
      </c>
    </row>
    <row r="9" spans="1:38">
      <c r="A9" t="s">
        <v>9</v>
      </c>
      <c r="B9" s="3" t="s">
        <v>20</v>
      </c>
      <c r="C9">
        <v>0.8</v>
      </c>
      <c r="D9">
        <v>0.45</v>
      </c>
      <c r="H9" s="8" t="s">
        <v>87</v>
      </c>
      <c r="I9">
        <v>1E-3</v>
      </c>
      <c r="K9" s="8" t="e">
        <f>VLOOKUP(CalcoloCB!F14,H7:I11,2,FALSE)</f>
        <v>#N/A</v>
      </c>
      <c r="O9" s="31" t="b">
        <f>IF(CalcoloCB!F37&lt;O10,TRUE,FALSE)</f>
        <v>1</v>
      </c>
      <c r="Q9">
        <f>IF(O9,0.3,1)</f>
        <v>0.3</v>
      </c>
      <c r="Z9" s="298"/>
      <c r="AA9" s="320"/>
      <c r="AB9" s="160" t="s">
        <v>169</v>
      </c>
      <c r="AC9" s="161">
        <v>3</v>
      </c>
      <c r="AD9" s="168" t="s">
        <v>170</v>
      </c>
      <c r="AE9" s="164"/>
      <c r="AF9" s="164"/>
      <c r="AG9" s="164"/>
      <c r="AH9" s="164"/>
      <c r="AI9" s="165"/>
      <c r="AJ9" s="166">
        <v>39</v>
      </c>
      <c r="AK9" s="161">
        <v>39</v>
      </c>
      <c r="AL9" s="167">
        <v>39</v>
      </c>
    </row>
    <row r="10" spans="1:38">
      <c r="A10" t="s">
        <v>10</v>
      </c>
      <c r="B10" s="3" t="s">
        <v>21</v>
      </c>
      <c r="C10">
        <v>0.75</v>
      </c>
      <c r="D10">
        <v>0.55000000000000004</v>
      </c>
      <c r="H10" s="8" t="s">
        <v>69</v>
      </c>
      <c r="I10">
        <v>1</v>
      </c>
      <c r="K10" s="8" t="e">
        <f>VLOOKUP(CalcoloCB!F15,H7:I11,2,FALSE)</f>
        <v>#N/A</v>
      </c>
      <c r="O10" s="32">
        <v>39173</v>
      </c>
      <c r="Z10" s="298"/>
      <c r="AA10" s="320"/>
      <c r="AB10" s="160" t="s">
        <v>171</v>
      </c>
      <c r="AC10" s="161">
        <v>4</v>
      </c>
      <c r="AD10" s="162" t="s">
        <v>172</v>
      </c>
      <c r="AE10" s="169"/>
      <c r="AF10" s="169"/>
      <c r="AG10" s="169"/>
      <c r="AH10" s="169"/>
      <c r="AI10" s="169"/>
      <c r="AJ10" s="166">
        <v>33</v>
      </c>
      <c r="AK10" s="161">
        <v>33</v>
      </c>
      <c r="AL10" s="167">
        <v>37</v>
      </c>
    </row>
    <row r="11" spans="1:38">
      <c r="A11" t="s">
        <v>11</v>
      </c>
      <c r="B11" s="3" t="s">
        <v>22</v>
      </c>
      <c r="C11">
        <v>0.75</v>
      </c>
      <c r="D11">
        <v>0.75</v>
      </c>
      <c r="H11" s="8" t="s">
        <v>88</v>
      </c>
      <c r="I11" s="20">
        <f>4.1868/1000000000</f>
        <v>4.1867999999999996E-9</v>
      </c>
      <c r="K11" s="8"/>
      <c r="O11" s="31"/>
      <c r="Z11" s="298"/>
      <c r="AA11" s="320"/>
      <c r="AB11" s="160" t="s">
        <v>173</v>
      </c>
      <c r="AC11" s="161">
        <v>5</v>
      </c>
      <c r="AD11" s="162" t="s">
        <v>174</v>
      </c>
      <c r="AE11" s="169"/>
      <c r="AF11" s="169"/>
      <c r="AG11" s="169"/>
      <c r="AH11" s="169"/>
      <c r="AI11" s="169"/>
      <c r="AJ11" s="166">
        <v>25</v>
      </c>
      <c r="AK11" s="161">
        <v>25</v>
      </c>
      <c r="AL11" s="167">
        <v>30</v>
      </c>
    </row>
    <row r="12" spans="1:38" ht="15.75" thickBot="1">
      <c r="A12" t="s">
        <v>12</v>
      </c>
      <c r="B12" s="3" t="s">
        <v>23</v>
      </c>
      <c r="C12">
        <v>0.75</v>
      </c>
      <c r="D12">
        <v>0</v>
      </c>
      <c r="Z12" s="298"/>
      <c r="AA12" s="321"/>
      <c r="AB12" s="170" t="s">
        <v>175</v>
      </c>
      <c r="AC12" s="171">
        <v>6</v>
      </c>
      <c r="AD12" s="172" t="s">
        <v>176</v>
      </c>
      <c r="AE12" s="173"/>
      <c r="AF12" s="173"/>
      <c r="AG12" s="173"/>
      <c r="AH12" s="173"/>
      <c r="AI12" s="174"/>
      <c r="AJ12" s="175">
        <v>25</v>
      </c>
      <c r="AK12" s="171">
        <v>25</v>
      </c>
      <c r="AL12" s="176">
        <v>25</v>
      </c>
    </row>
    <row r="13" spans="1:38">
      <c r="A13" t="s">
        <v>13</v>
      </c>
      <c r="B13" s="3" t="s">
        <v>24</v>
      </c>
      <c r="C13">
        <v>0.75</v>
      </c>
      <c r="D13">
        <v>0</v>
      </c>
      <c r="O13" t="b">
        <f>OR(O9,CalcoloCB!G30="No")</f>
        <v>1</v>
      </c>
      <c r="Z13" s="298"/>
      <c r="AA13" s="319" t="s">
        <v>177</v>
      </c>
      <c r="AB13" s="154" t="s">
        <v>178</v>
      </c>
      <c r="AC13" s="155">
        <v>7</v>
      </c>
      <c r="AD13" s="323" t="s">
        <v>179</v>
      </c>
      <c r="AE13" s="323"/>
      <c r="AF13" s="323"/>
      <c r="AG13" s="323"/>
      <c r="AH13" s="323"/>
      <c r="AI13" s="323"/>
      <c r="AJ13" s="155">
        <v>44.2</v>
      </c>
      <c r="AK13" s="155">
        <v>44.2</v>
      </c>
      <c r="AL13" s="159">
        <v>44.2</v>
      </c>
    </row>
    <row r="14" spans="1:38">
      <c r="A14" t="s">
        <v>14</v>
      </c>
      <c r="B14" s="3" t="s">
        <v>25</v>
      </c>
      <c r="C14">
        <v>0.75</v>
      </c>
      <c r="D14">
        <v>0</v>
      </c>
      <c r="Z14" s="298"/>
      <c r="AA14" s="320"/>
      <c r="AB14" s="160" t="s">
        <v>180</v>
      </c>
      <c r="AC14" s="161">
        <v>8</v>
      </c>
      <c r="AD14" s="324" t="s">
        <v>181</v>
      </c>
      <c r="AE14" s="324"/>
      <c r="AF14" s="324"/>
      <c r="AG14" s="324"/>
      <c r="AH14" s="324"/>
      <c r="AI14" s="324"/>
      <c r="AJ14" s="161">
        <v>44.2</v>
      </c>
      <c r="AK14" s="161">
        <v>44.2</v>
      </c>
      <c r="AL14" s="167">
        <v>44.2</v>
      </c>
    </row>
    <row r="15" spans="1:38" ht="15.75" thickBot="1">
      <c r="A15" t="s">
        <v>15</v>
      </c>
      <c r="B15" s="3" t="s">
        <v>26</v>
      </c>
      <c r="C15">
        <v>0.75</v>
      </c>
      <c r="D15">
        <v>0</v>
      </c>
      <c r="O15" s="33">
        <f>IF(O9,0,5)</f>
        <v>0</v>
      </c>
      <c r="Z15" s="298"/>
      <c r="AA15" s="322"/>
      <c r="AB15" s="177" t="s">
        <v>182</v>
      </c>
      <c r="AC15" s="178">
        <v>9</v>
      </c>
      <c r="AD15" s="325" t="s">
        <v>183</v>
      </c>
      <c r="AE15" s="325"/>
      <c r="AF15" s="325"/>
      <c r="AG15" s="325"/>
      <c r="AH15" s="325"/>
      <c r="AI15" s="325"/>
      <c r="AJ15" s="178">
        <v>25</v>
      </c>
      <c r="AK15" s="178">
        <v>25</v>
      </c>
      <c r="AL15" s="179">
        <v>29</v>
      </c>
    </row>
    <row r="16" spans="1:38">
      <c r="A16" t="s">
        <v>16</v>
      </c>
      <c r="B16" s="3" t="s">
        <v>27</v>
      </c>
      <c r="C16">
        <v>0.75</v>
      </c>
      <c r="D16">
        <v>0</v>
      </c>
      <c r="O16">
        <f>IF(O13,0,5)</f>
        <v>0</v>
      </c>
      <c r="Z16" s="298"/>
      <c r="AA16" s="304" t="s">
        <v>184</v>
      </c>
      <c r="AB16" s="154" t="s">
        <v>185</v>
      </c>
      <c r="AC16" s="155">
        <v>10</v>
      </c>
      <c r="AD16" s="180" t="s">
        <v>186</v>
      </c>
      <c r="AE16" s="181"/>
      <c r="AF16" s="181"/>
      <c r="AG16" s="181"/>
      <c r="AH16" s="181"/>
      <c r="AI16" s="181"/>
      <c r="AJ16" s="155">
        <v>52.5</v>
      </c>
      <c r="AK16" s="155">
        <v>52.5</v>
      </c>
      <c r="AL16" s="159">
        <v>53</v>
      </c>
    </row>
    <row r="17" spans="1:42">
      <c r="A17" t="s">
        <v>17</v>
      </c>
      <c r="B17" s="3" t="s">
        <v>28</v>
      </c>
      <c r="C17">
        <v>0.75</v>
      </c>
      <c r="D17">
        <v>0</v>
      </c>
      <c r="Z17" s="298"/>
      <c r="AA17" s="305"/>
      <c r="AB17" s="160" t="s">
        <v>187</v>
      </c>
      <c r="AC17" s="161">
        <v>11</v>
      </c>
      <c r="AD17" s="182" t="s">
        <v>188</v>
      </c>
      <c r="AE17" s="183"/>
      <c r="AF17" s="183"/>
      <c r="AG17" s="183"/>
      <c r="AH17" s="183"/>
      <c r="AI17" s="184"/>
      <c r="AJ17" s="161">
        <v>44.2</v>
      </c>
      <c r="AK17" s="161">
        <v>44.2</v>
      </c>
      <c r="AL17" s="167">
        <v>44.2</v>
      </c>
    </row>
    <row r="18" spans="1:42">
      <c r="Z18" s="298"/>
      <c r="AA18" s="305"/>
      <c r="AB18" s="160" t="s">
        <v>189</v>
      </c>
      <c r="AC18" s="161">
        <v>12</v>
      </c>
      <c r="AD18" s="182" t="s">
        <v>190</v>
      </c>
      <c r="AE18" s="183"/>
      <c r="AF18" s="183"/>
      <c r="AG18" s="183"/>
      <c r="AH18" s="183"/>
      <c r="AI18" s="184"/>
      <c r="AJ18" s="161">
        <v>42</v>
      </c>
      <c r="AK18" s="161">
        <v>42</v>
      </c>
      <c r="AL18" s="167">
        <v>42</v>
      </c>
    </row>
    <row r="19" spans="1:42" ht="15.75" thickBot="1">
      <c r="L19" s="238"/>
      <c r="Z19" s="298"/>
      <c r="AA19" s="306"/>
      <c r="AB19" s="170" t="s">
        <v>191</v>
      </c>
      <c r="AC19" s="171">
        <v>13</v>
      </c>
      <c r="AD19" s="185" t="s">
        <v>192</v>
      </c>
      <c r="AE19" s="186"/>
      <c r="AF19" s="186"/>
      <c r="AG19" s="186"/>
      <c r="AH19" s="186"/>
      <c r="AI19" s="186"/>
      <c r="AJ19" s="171">
        <v>35</v>
      </c>
      <c r="AK19" s="171">
        <v>35</v>
      </c>
      <c r="AL19" s="176">
        <v>35</v>
      </c>
    </row>
    <row r="20" spans="1:42">
      <c r="B20" t="str">
        <f>IF(C7&gt;C8,"OK","ATTENZIONE")</f>
        <v>OK</v>
      </c>
      <c r="L20" s="38" t="e">
        <f>(CalcoloCB!K10/CalcoloCB!K15)/(CalcoloCB!K20-(CalcoloCB!K10/CalcoloCB!K15))</f>
        <v>#N/A</v>
      </c>
      <c r="M20" s="39" t="s">
        <v>134</v>
      </c>
      <c r="N20" s="39"/>
      <c r="O20" s="39"/>
      <c r="P20" s="39"/>
      <c r="Q20" s="39" t="e">
        <f>IF(CalcoloCB!A19="OK",CalcoloCB!K10,Supporto!L23)</f>
        <v>#N/A</v>
      </c>
      <c r="R20" s="39" t="s">
        <v>108</v>
      </c>
      <c r="S20" s="39"/>
      <c r="T20" s="40"/>
      <c r="Z20" s="298"/>
      <c r="AA20" s="307" t="s">
        <v>193</v>
      </c>
      <c r="AB20" s="154" t="s">
        <v>194</v>
      </c>
      <c r="AC20" s="155">
        <v>14</v>
      </c>
      <c r="AD20" s="180" t="s">
        <v>195</v>
      </c>
      <c r="AE20" s="180"/>
      <c r="AF20" s="180"/>
      <c r="AG20" s="180"/>
      <c r="AH20" s="180"/>
      <c r="AI20" s="154"/>
      <c r="AJ20" s="187"/>
      <c r="AK20" s="188"/>
      <c r="AL20" s="159">
        <v>30</v>
      </c>
    </row>
    <row r="21" spans="1:42">
      <c r="L21" s="41"/>
      <c r="M21" s="7"/>
      <c r="N21" s="7"/>
      <c r="O21" s="7"/>
      <c r="P21" s="7"/>
      <c r="Q21" s="7" t="e">
        <f>IF(CalcoloCB!A19="OK",CalcoloCB!K15,Supporto!L28)</f>
        <v>#N/A</v>
      </c>
      <c r="R21" s="7" t="s">
        <v>109</v>
      </c>
      <c r="S21" s="7"/>
      <c r="T21" s="42"/>
      <c r="Z21" s="298"/>
      <c r="AA21" s="308"/>
      <c r="AB21" s="160" t="s">
        <v>196</v>
      </c>
      <c r="AC21" s="161">
        <v>15</v>
      </c>
      <c r="AD21" s="182" t="s">
        <v>197</v>
      </c>
      <c r="AE21" s="189"/>
      <c r="AF21" s="189"/>
      <c r="AG21" s="189"/>
      <c r="AH21" s="189"/>
      <c r="AI21" s="190"/>
      <c r="AJ21" s="191"/>
      <c r="AK21" s="192"/>
      <c r="AL21" s="167">
        <v>33</v>
      </c>
    </row>
    <row r="22" spans="1:42">
      <c r="B22" s="8" t="s">
        <v>38</v>
      </c>
      <c r="C22">
        <v>0.36899999999999999</v>
      </c>
      <c r="F22" s="8" t="s">
        <v>141</v>
      </c>
      <c r="G22">
        <v>1</v>
      </c>
      <c r="H22" s="8">
        <v>0.97599999999999998</v>
      </c>
      <c r="L22" s="41" t="e">
        <f>L20*SUM(CalcoloCB!K11:K13)</f>
        <v>#N/A</v>
      </c>
      <c r="M22" s="7" t="s">
        <v>102</v>
      </c>
      <c r="N22" s="7"/>
      <c r="O22" s="7"/>
      <c r="P22" s="7"/>
      <c r="Q22" s="7"/>
      <c r="R22" s="7"/>
      <c r="S22" s="7"/>
      <c r="T22" s="42"/>
      <c r="Z22" s="298"/>
      <c r="AA22" s="308"/>
      <c r="AB22" s="160" t="s">
        <v>198</v>
      </c>
      <c r="AC22" s="161">
        <v>16</v>
      </c>
      <c r="AD22" s="182" t="s">
        <v>199</v>
      </c>
      <c r="AE22" s="189"/>
      <c r="AF22" s="189"/>
      <c r="AG22" s="189"/>
      <c r="AH22" s="189"/>
      <c r="AI22" s="190"/>
      <c r="AJ22" s="191"/>
      <c r="AK22" s="192"/>
      <c r="AL22" s="167">
        <v>30</v>
      </c>
    </row>
    <row r="23" spans="1:42" ht="15" customHeight="1">
      <c r="B23" s="8" t="s">
        <v>39</v>
      </c>
      <c r="C23" s="8">
        <v>0.36899999999999999</v>
      </c>
      <c r="F23" s="8" t="s">
        <v>142</v>
      </c>
      <c r="G23">
        <v>0.97199999999999998</v>
      </c>
      <c r="H23" s="8">
        <v>0.96299999999999997</v>
      </c>
      <c r="L23" s="41" t="e">
        <f>L22*K8</f>
        <v>#N/A</v>
      </c>
      <c r="M23" s="7" t="s">
        <v>103</v>
      </c>
      <c r="N23" s="7"/>
      <c r="O23" s="7"/>
      <c r="P23" s="7"/>
      <c r="Q23" s="7" t="e">
        <f>Q20/0.0036</f>
        <v>#N/A</v>
      </c>
      <c r="R23" s="7" t="s">
        <v>137</v>
      </c>
      <c r="S23" s="7"/>
      <c r="T23" s="42"/>
      <c r="Z23" s="298"/>
      <c r="AA23" s="308"/>
      <c r="AB23" s="160" t="s">
        <v>200</v>
      </c>
      <c r="AC23" s="161">
        <v>17</v>
      </c>
      <c r="AD23" s="193" t="s">
        <v>201</v>
      </c>
      <c r="AE23" s="189"/>
      <c r="AF23" s="189"/>
      <c r="AG23" s="189"/>
      <c r="AH23" s="189"/>
      <c r="AI23" s="190"/>
      <c r="AJ23" s="191"/>
      <c r="AK23" s="192"/>
      <c r="AL23" s="167">
        <v>19.5</v>
      </c>
    </row>
    <row r="24" spans="1:42" ht="15" customHeight="1" thickBot="1">
      <c r="B24" s="8" t="s">
        <v>40</v>
      </c>
      <c r="C24" s="8">
        <v>0.36899999999999999</v>
      </c>
      <c r="F24" s="8" t="s">
        <v>63</v>
      </c>
      <c r="G24">
        <v>0.96299999999999997</v>
      </c>
      <c r="H24" s="8">
        <v>0.95099999999999996</v>
      </c>
      <c r="L24" s="41"/>
      <c r="M24" s="7"/>
      <c r="N24" s="7"/>
      <c r="O24" s="7"/>
      <c r="P24" s="7"/>
      <c r="Q24" s="7"/>
      <c r="R24" s="7"/>
      <c r="S24" s="7"/>
      <c r="T24" s="42"/>
      <c r="Z24" s="298"/>
      <c r="AA24" s="309"/>
      <c r="AB24" s="170" t="s">
        <v>202</v>
      </c>
      <c r="AC24" s="171">
        <v>18</v>
      </c>
      <c r="AD24" s="185" t="s">
        <v>203</v>
      </c>
      <c r="AE24" s="194"/>
      <c r="AF24" s="194"/>
      <c r="AG24" s="194"/>
      <c r="AH24" s="194"/>
      <c r="AI24" s="195"/>
      <c r="AJ24" s="196"/>
      <c r="AK24" s="197"/>
      <c r="AL24" s="176">
        <v>30</v>
      </c>
    </row>
    <row r="25" spans="1:42">
      <c r="B25" s="8" t="s">
        <v>41</v>
      </c>
      <c r="C25" s="8">
        <v>0.36899999999999999</v>
      </c>
      <c r="F25" s="8" t="s">
        <v>64</v>
      </c>
      <c r="G25">
        <v>0.95199999999999996</v>
      </c>
      <c r="H25" s="8">
        <v>0.93600000000000005</v>
      </c>
      <c r="L25" s="47" t="e">
        <f>CalcoloCB!K10-Supporto!L23</f>
        <v>#N/A</v>
      </c>
      <c r="M25" s="46" t="s">
        <v>104</v>
      </c>
      <c r="N25" s="7"/>
      <c r="O25" s="7"/>
      <c r="P25" s="7"/>
      <c r="Q25" s="7"/>
      <c r="R25" s="7"/>
      <c r="S25" s="7"/>
      <c r="T25" s="42"/>
    </row>
    <row r="26" spans="1:42">
      <c r="B26" s="8" t="s">
        <v>42</v>
      </c>
      <c r="C26" s="8">
        <v>0.36899999999999999</v>
      </c>
      <c r="F26" s="8" t="s">
        <v>143</v>
      </c>
      <c r="G26">
        <v>0.93500000000000005</v>
      </c>
      <c r="H26">
        <v>0.91400000000000003</v>
      </c>
      <c r="L26" s="41" t="e">
        <f>CalcoloCB!K10/CalcoloCB!K15</f>
        <v>#N/A</v>
      </c>
      <c r="M26" s="46" t="s">
        <v>105</v>
      </c>
      <c r="N26" s="7"/>
      <c r="O26" s="7"/>
      <c r="P26" s="7"/>
      <c r="Q26" s="7"/>
      <c r="R26" s="7"/>
      <c r="S26" s="7"/>
      <c r="T26" s="42"/>
    </row>
    <row r="27" spans="1:42" ht="15" customHeight="1" thickBot="1">
      <c r="B27" s="8" t="s">
        <v>43</v>
      </c>
      <c r="C27" s="8">
        <v>0.36899999999999999</v>
      </c>
      <c r="F27" t="s">
        <v>144</v>
      </c>
      <c r="G27">
        <v>0.91800000000000004</v>
      </c>
      <c r="H27">
        <v>0.89100000000000001</v>
      </c>
      <c r="L27" s="47" t="e">
        <f>L25/L26</f>
        <v>#N/A</v>
      </c>
      <c r="M27" s="46" t="s">
        <v>107</v>
      </c>
      <c r="N27" s="7"/>
      <c r="O27" s="7"/>
      <c r="P27" s="7"/>
      <c r="Q27" s="7"/>
      <c r="R27" s="7"/>
      <c r="S27" s="7"/>
      <c r="T27" s="42"/>
      <c r="V27" t="e">
        <f>CalcoloCB!K11/Supporto!Q21</f>
        <v>#N/A</v>
      </c>
      <c r="Z27" s="294" t="s">
        <v>205</v>
      </c>
      <c r="AA27" s="198" t="s">
        <v>206</v>
      </c>
      <c r="AB27" s="198"/>
      <c r="AC27" s="83"/>
      <c r="AD27" s="83"/>
      <c r="AE27" s="83"/>
      <c r="AF27" s="83"/>
      <c r="AG27" s="83"/>
      <c r="AH27" s="83"/>
      <c r="AI27" s="83"/>
      <c r="AJ27" s="83"/>
      <c r="AK27" s="83"/>
      <c r="AL27" s="83"/>
      <c r="AM27" s="83"/>
      <c r="AN27" s="83"/>
      <c r="AO27" s="83"/>
      <c r="AP27" s="83"/>
    </row>
    <row r="28" spans="1:42" ht="15.75" thickBot="1">
      <c r="B28" s="8" t="s">
        <v>44</v>
      </c>
      <c r="C28" s="8">
        <v>0.36899999999999999</v>
      </c>
      <c r="F28" t="s">
        <v>145</v>
      </c>
      <c r="G28">
        <v>0.88800000000000001</v>
      </c>
      <c r="H28">
        <v>0.85099999999999998</v>
      </c>
      <c r="L28" s="47" t="e">
        <f>CalcoloCB!K15-Supporto!L27</f>
        <v>#N/A</v>
      </c>
      <c r="M28" s="46" t="s">
        <v>106</v>
      </c>
      <c r="N28" s="7"/>
      <c r="O28" s="7"/>
      <c r="P28" s="7"/>
      <c r="Q28" s="7"/>
      <c r="R28" s="7"/>
      <c r="S28" s="7"/>
      <c r="T28" s="42"/>
      <c r="V28" t="e">
        <f>Q20/Q21</f>
        <v>#N/A</v>
      </c>
      <c r="Z28" s="294"/>
      <c r="AA28" s="83"/>
      <c r="AB28" s="83"/>
      <c r="AC28" s="83"/>
      <c r="AD28" s="83"/>
      <c r="AE28" s="83"/>
      <c r="AF28" s="83"/>
      <c r="AG28" s="83"/>
      <c r="AH28" s="83"/>
      <c r="AI28" s="83"/>
      <c r="AJ28" s="326" t="s">
        <v>160</v>
      </c>
      <c r="AK28" s="327"/>
      <c r="AL28" s="327"/>
      <c r="AM28" s="327"/>
      <c r="AN28" s="327"/>
      <c r="AO28" s="328"/>
      <c r="AP28" s="83"/>
    </row>
    <row r="29" spans="1:42" ht="15.75" thickBot="1">
      <c r="B29" s="8" t="s">
        <v>45</v>
      </c>
      <c r="C29" s="8">
        <v>0.36899999999999999</v>
      </c>
      <c r="L29" s="41"/>
      <c r="M29" s="7"/>
      <c r="N29" s="7"/>
      <c r="O29" s="7"/>
      <c r="P29" s="7"/>
      <c r="Q29" s="7"/>
      <c r="R29" s="7"/>
      <c r="S29" s="7"/>
      <c r="T29" s="42"/>
      <c r="Z29" s="294"/>
      <c r="AA29" s="329" t="s">
        <v>158</v>
      </c>
      <c r="AB29" s="330"/>
      <c r="AC29" s="331"/>
      <c r="AD29" s="332" t="s">
        <v>159</v>
      </c>
      <c r="AE29" s="332"/>
      <c r="AF29" s="332"/>
      <c r="AG29" s="332"/>
      <c r="AH29" s="332"/>
      <c r="AI29" s="333"/>
      <c r="AJ29" s="334" t="s">
        <v>207</v>
      </c>
      <c r="AK29" s="335"/>
      <c r="AL29" s="336"/>
      <c r="AM29" s="326" t="s">
        <v>163</v>
      </c>
      <c r="AN29" s="327"/>
      <c r="AO29" s="328"/>
      <c r="AP29" s="83"/>
    </row>
    <row r="30" spans="1:42" ht="48.75" thickBot="1">
      <c r="B30" s="8" t="s">
        <v>46</v>
      </c>
      <c r="C30" s="8">
        <v>0.36899999999999999</v>
      </c>
      <c r="L30" s="41"/>
      <c r="M30" s="7"/>
      <c r="N30" s="7"/>
      <c r="O30" s="7"/>
      <c r="P30" s="7"/>
      <c r="Q30" s="7"/>
      <c r="R30" s="7"/>
      <c r="S30" s="7"/>
      <c r="T30" s="42"/>
      <c r="Z30" s="294"/>
      <c r="AA30" s="84"/>
      <c r="AB30" s="85"/>
      <c r="AC30" s="86"/>
      <c r="AD30" s="87"/>
      <c r="AE30" s="87"/>
      <c r="AF30" s="87"/>
      <c r="AG30" s="87"/>
      <c r="AH30" s="87"/>
      <c r="AI30" s="88"/>
      <c r="AJ30" s="199" t="s">
        <v>208</v>
      </c>
      <c r="AK30" s="200" t="s">
        <v>209</v>
      </c>
      <c r="AL30" s="201" t="s">
        <v>210</v>
      </c>
      <c r="AM30" s="202" t="s">
        <v>208</v>
      </c>
      <c r="AN30" s="203" t="s">
        <v>209</v>
      </c>
      <c r="AO30" s="204" t="s">
        <v>210</v>
      </c>
      <c r="AP30" s="83"/>
    </row>
    <row r="31" spans="1:42" ht="15.75" thickBot="1">
      <c r="B31" s="8" t="s">
        <v>47</v>
      </c>
      <c r="C31" s="8">
        <v>0.36899999999999999</v>
      </c>
      <c r="L31" s="43"/>
      <c r="M31" s="44"/>
      <c r="N31" s="44"/>
      <c r="O31" s="44"/>
      <c r="P31" s="44"/>
      <c r="Q31" s="44"/>
      <c r="R31" s="44"/>
      <c r="S31" s="44"/>
      <c r="T31" s="45"/>
      <c r="Z31" s="294"/>
      <c r="AA31" s="89"/>
      <c r="AB31" s="90"/>
      <c r="AC31" s="91">
        <v>1</v>
      </c>
      <c r="AD31" s="92">
        <v>2</v>
      </c>
      <c r="AE31" s="92">
        <v>3</v>
      </c>
      <c r="AF31" s="92">
        <v>4</v>
      </c>
      <c r="AG31" s="92">
        <v>5</v>
      </c>
      <c r="AH31" s="92">
        <v>6</v>
      </c>
      <c r="AI31" s="93">
        <v>7</v>
      </c>
      <c r="AJ31" s="205">
        <v>8</v>
      </c>
      <c r="AK31" s="206">
        <v>9</v>
      </c>
      <c r="AL31" s="207">
        <v>10</v>
      </c>
      <c r="AM31" s="205">
        <v>11</v>
      </c>
      <c r="AN31" s="206">
        <v>12</v>
      </c>
      <c r="AO31" s="208">
        <v>13</v>
      </c>
      <c r="AP31" s="83"/>
    </row>
    <row r="32" spans="1:42">
      <c r="B32" s="8" t="s">
        <v>48</v>
      </c>
      <c r="C32" s="8">
        <v>0.36899999999999999</v>
      </c>
      <c r="Z32" s="294"/>
      <c r="AA32" s="295" t="s">
        <v>164</v>
      </c>
      <c r="AB32" s="209" t="s">
        <v>165</v>
      </c>
      <c r="AC32" s="210">
        <v>1</v>
      </c>
      <c r="AD32" s="96" t="s">
        <v>166</v>
      </c>
      <c r="AE32" s="97"/>
      <c r="AF32" s="97"/>
      <c r="AG32" s="97"/>
      <c r="AH32" s="97"/>
      <c r="AI32" s="97"/>
      <c r="AJ32" s="211">
        <v>88</v>
      </c>
      <c r="AK32" s="95">
        <v>83</v>
      </c>
      <c r="AL32" s="99">
        <v>80</v>
      </c>
      <c r="AM32" s="98">
        <v>88</v>
      </c>
      <c r="AN32" s="95">
        <v>83</v>
      </c>
      <c r="AO32" s="99">
        <v>80</v>
      </c>
      <c r="AP32" s="233" t="s">
        <v>165</v>
      </c>
    </row>
    <row r="33" spans="2:42">
      <c r="B33" s="8" t="s">
        <v>49</v>
      </c>
      <c r="C33" s="8">
        <v>0.36899999999999999</v>
      </c>
      <c r="L33" s="8" t="s">
        <v>136</v>
      </c>
      <c r="O33" t="e">
        <f>Q23/CalcoloCB!G31</f>
        <v>#N/A</v>
      </c>
      <c r="V33" s="8"/>
      <c r="Z33" s="294"/>
      <c r="AA33" s="296"/>
      <c r="AB33" s="212" t="s">
        <v>167</v>
      </c>
      <c r="AC33" s="213">
        <v>2</v>
      </c>
      <c r="AD33" s="102" t="s">
        <v>168</v>
      </c>
      <c r="AE33" s="103"/>
      <c r="AF33" s="104"/>
      <c r="AG33" s="104"/>
      <c r="AH33" s="104"/>
      <c r="AI33" s="105"/>
      <c r="AJ33" s="214">
        <v>86</v>
      </c>
      <c r="AK33" s="101">
        <v>81</v>
      </c>
      <c r="AL33" s="107">
        <v>78</v>
      </c>
      <c r="AM33" s="106">
        <v>86</v>
      </c>
      <c r="AN33" s="101">
        <v>81</v>
      </c>
      <c r="AO33" s="107">
        <v>78</v>
      </c>
      <c r="AP33" s="234" t="s">
        <v>167</v>
      </c>
    </row>
    <row r="34" spans="2:42">
      <c r="B34" s="8" t="s">
        <v>50</v>
      </c>
      <c r="C34" s="8">
        <v>0.36899999999999999</v>
      </c>
      <c r="Q34" t="e">
        <f>(K36*1+L36*1.1+M36*1.2+N36*1.3+O36*1.4)/SUM(K36:O36)</f>
        <v>#N/A</v>
      </c>
      <c r="R34" s="8" t="s">
        <v>139</v>
      </c>
      <c r="V34" s="8"/>
      <c r="Z34" s="294"/>
      <c r="AA34" s="296"/>
      <c r="AB34" s="212" t="s">
        <v>169</v>
      </c>
      <c r="AC34" s="215">
        <v>3</v>
      </c>
      <c r="AD34" s="108" t="s">
        <v>170</v>
      </c>
      <c r="AE34" s="104"/>
      <c r="AF34" s="104"/>
      <c r="AG34" s="104"/>
      <c r="AH34" s="104"/>
      <c r="AI34" s="105"/>
      <c r="AJ34" s="214">
        <v>86</v>
      </c>
      <c r="AK34" s="101">
        <v>81</v>
      </c>
      <c r="AL34" s="107">
        <v>78</v>
      </c>
      <c r="AM34" s="106">
        <v>86</v>
      </c>
      <c r="AN34" s="101">
        <v>81</v>
      </c>
      <c r="AO34" s="107">
        <v>78</v>
      </c>
      <c r="AP34" s="234" t="s">
        <v>169</v>
      </c>
    </row>
    <row r="35" spans="2:42">
      <c r="B35" s="8" t="s">
        <v>51</v>
      </c>
      <c r="C35" s="7">
        <v>-0.104</v>
      </c>
      <c r="Z35" s="294"/>
      <c r="AA35" s="296"/>
      <c r="AB35" s="212" t="s">
        <v>171</v>
      </c>
      <c r="AC35" s="213">
        <v>4</v>
      </c>
      <c r="AD35" s="102" t="s">
        <v>172</v>
      </c>
      <c r="AE35" s="109"/>
      <c r="AF35" s="109"/>
      <c r="AG35" s="109"/>
      <c r="AH35" s="109"/>
      <c r="AI35" s="109"/>
      <c r="AJ35" s="214">
        <v>86</v>
      </c>
      <c r="AK35" s="101">
        <v>81</v>
      </c>
      <c r="AL35" s="107">
        <v>78</v>
      </c>
      <c r="AM35" s="106">
        <v>86</v>
      </c>
      <c r="AN35" s="101">
        <v>81</v>
      </c>
      <c r="AO35" s="107">
        <v>78</v>
      </c>
      <c r="AP35" s="234" t="s">
        <v>171</v>
      </c>
    </row>
    <row r="36" spans="2:42">
      <c r="B36" s="8" t="s">
        <v>52</v>
      </c>
      <c r="C36" s="7">
        <v>-0.104</v>
      </c>
      <c r="K36" t="e">
        <f>IF(O33-100&gt;0,Supporto!O33-100,0)</f>
        <v>#N/A</v>
      </c>
      <c r="L36" t="e">
        <f>IF(O33-80&gt;0,Supporto!O33-80-K36,0)</f>
        <v>#N/A</v>
      </c>
      <c r="M36" t="e">
        <f>IF(O33-10&gt;0,Supporto!O33-10-K36-L36,0)</f>
        <v>#N/A</v>
      </c>
      <c r="N36" t="e">
        <f>IF(O33-1&gt;0,Supporto!O33-1-M36-L36-K36,0)</f>
        <v>#N/A</v>
      </c>
      <c r="O36" t="e">
        <f>O33-N36-M36-L36-K36</f>
        <v>#N/A</v>
      </c>
      <c r="Q36" t="e">
        <f>IF(CalcoloCB!E32="Si",1,Supporto!Q34)</f>
        <v>#N/A</v>
      </c>
      <c r="R36" s="8" t="s">
        <v>140</v>
      </c>
      <c r="Z36" s="294"/>
      <c r="AA36" s="296"/>
      <c r="AB36" s="212" t="s">
        <v>173</v>
      </c>
      <c r="AC36" s="215">
        <v>5</v>
      </c>
      <c r="AD36" s="102" t="s">
        <v>174</v>
      </c>
      <c r="AE36" s="109"/>
      <c r="AF36" s="109"/>
      <c r="AG36" s="109"/>
      <c r="AH36" s="109"/>
      <c r="AI36" s="109"/>
      <c r="AJ36" s="214">
        <v>80</v>
      </c>
      <c r="AK36" s="101">
        <v>75</v>
      </c>
      <c r="AL36" s="107">
        <v>72</v>
      </c>
      <c r="AM36" s="106">
        <v>80</v>
      </c>
      <c r="AN36" s="101">
        <v>75</v>
      </c>
      <c r="AO36" s="107">
        <v>72</v>
      </c>
      <c r="AP36" s="234" t="s">
        <v>173</v>
      </c>
    </row>
    <row r="37" spans="2:42" ht="15.75" thickBot="1">
      <c r="B37" s="8" t="s">
        <v>53</v>
      </c>
      <c r="C37" s="7">
        <v>-0.104</v>
      </c>
      <c r="Z37" s="294"/>
      <c r="AA37" s="297"/>
      <c r="AB37" s="221" t="s">
        <v>175</v>
      </c>
      <c r="AC37" s="235">
        <v>6</v>
      </c>
      <c r="AD37" s="237" t="s">
        <v>176</v>
      </c>
      <c r="AE37" s="112"/>
      <c r="AF37" s="112"/>
      <c r="AG37" s="112"/>
      <c r="AH37" s="112"/>
      <c r="AI37" s="112"/>
      <c r="AJ37" s="216">
        <v>80</v>
      </c>
      <c r="AK37" s="111">
        <v>75</v>
      </c>
      <c r="AL37" s="114">
        <v>72</v>
      </c>
      <c r="AM37" s="113">
        <v>80</v>
      </c>
      <c r="AN37" s="111">
        <v>75</v>
      </c>
      <c r="AO37" s="114">
        <v>72</v>
      </c>
      <c r="AP37" s="236" t="s">
        <v>175</v>
      </c>
    </row>
    <row r="38" spans="2:42">
      <c r="B38" s="8" t="s">
        <v>54</v>
      </c>
      <c r="C38" s="7">
        <v>-0.104</v>
      </c>
      <c r="E38" s="8" t="s">
        <v>73</v>
      </c>
      <c r="F38">
        <v>1</v>
      </c>
      <c r="Z38" s="294"/>
      <c r="AA38" s="295" t="s">
        <v>177</v>
      </c>
      <c r="AB38" s="209" t="s">
        <v>178</v>
      </c>
      <c r="AC38" s="210">
        <v>7</v>
      </c>
      <c r="AD38" s="94" t="s">
        <v>179</v>
      </c>
      <c r="AE38" s="94"/>
      <c r="AF38" s="94"/>
      <c r="AG38" s="115"/>
      <c r="AH38" s="217"/>
      <c r="AI38" s="218"/>
      <c r="AJ38" s="211">
        <v>89</v>
      </c>
      <c r="AK38" s="95">
        <v>84</v>
      </c>
      <c r="AL38" s="99">
        <v>81</v>
      </c>
      <c r="AM38" s="98">
        <v>85</v>
      </c>
      <c r="AN38" s="95">
        <v>80</v>
      </c>
      <c r="AO38" s="99">
        <v>77</v>
      </c>
      <c r="AP38" s="233" t="s">
        <v>178</v>
      </c>
    </row>
    <row r="39" spans="2:42">
      <c r="B39" s="8" t="s">
        <v>55</v>
      </c>
      <c r="C39" s="7">
        <v>-0.104</v>
      </c>
      <c r="E39" s="8" t="s">
        <v>74</v>
      </c>
      <c r="F39">
        <v>2</v>
      </c>
      <c r="N39" s="8" t="s">
        <v>75</v>
      </c>
      <c r="P39" s="8" t="s">
        <v>76</v>
      </c>
      <c r="R39" s="8" t="s">
        <v>77</v>
      </c>
      <c r="Z39" s="294"/>
      <c r="AA39" s="296"/>
      <c r="AB39" s="212" t="s">
        <v>180</v>
      </c>
      <c r="AC39" s="213">
        <v>8</v>
      </c>
      <c r="AD39" s="100" t="s">
        <v>181</v>
      </c>
      <c r="AE39" s="100"/>
      <c r="AF39" s="100"/>
      <c r="AG39" s="100"/>
      <c r="AH39" s="219"/>
      <c r="AI39" s="220"/>
      <c r="AJ39" s="214">
        <v>89</v>
      </c>
      <c r="AK39" s="101">
        <v>84</v>
      </c>
      <c r="AL39" s="107">
        <v>81</v>
      </c>
      <c r="AM39" s="106">
        <v>85</v>
      </c>
      <c r="AN39" s="101">
        <v>80</v>
      </c>
      <c r="AO39" s="107">
        <v>77</v>
      </c>
      <c r="AP39" s="234" t="s">
        <v>180</v>
      </c>
    </row>
    <row r="40" spans="2:42" ht="15.75" thickBot="1">
      <c r="B40" s="8" t="s">
        <v>56</v>
      </c>
      <c r="C40" s="7">
        <v>-0.104</v>
      </c>
      <c r="N40" s="8" t="e">
        <f>VLOOKUP(CalcoloCB!E35,E46:F61,2,FALSE)</f>
        <v>#N/A</v>
      </c>
      <c r="P40" t="e">
        <f>HLOOKUP(Supporto!O7,G44:V45,2)</f>
        <v>#N/A</v>
      </c>
      <c r="R40" s="8" t="e">
        <f>VLOOKUP(CalcoloCB!F36,E38:F39,2,FALSE)</f>
        <v>#N/A</v>
      </c>
      <c r="Z40" s="294"/>
      <c r="AA40" s="297"/>
      <c r="AB40" s="221" t="s">
        <v>182</v>
      </c>
      <c r="AC40" s="222">
        <v>9</v>
      </c>
      <c r="AD40" s="110" t="s">
        <v>183</v>
      </c>
      <c r="AE40" s="110"/>
      <c r="AF40" s="110"/>
      <c r="AG40" s="110"/>
      <c r="AH40" s="110"/>
      <c r="AI40" s="223"/>
      <c r="AJ40" s="216">
        <v>80</v>
      </c>
      <c r="AK40" s="111">
        <v>75</v>
      </c>
      <c r="AL40" s="114">
        <v>72</v>
      </c>
      <c r="AM40" s="113">
        <v>75</v>
      </c>
      <c r="AN40" s="111">
        <v>70</v>
      </c>
      <c r="AO40" s="114">
        <v>67</v>
      </c>
      <c r="AP40" s="236" t="s">
        <v>182</v>
      </c>
    </row>
    <row r="41" spans="2:42">
      <c r="B41" s="8" t="s">
        <v>57</v>
      </c>
      <c r="C41" s="7">
        <v>-0.104</v>
      </c>
      <c r="Z41" s="294"/>
      <c r="AA41" s="310" t="s">
        <v>184</v>
      </c>
      <c r="AB41" s="209" t="s">
        <v>185</v>
      </c>
      <c r="AC41" s="210">
        <v>10</v>
      </c>
      <c r="AD41" s="115" t="s">
        <v>186</v>
      </c>
      <c r="AE41" s="116"/>
      <c r="AF41" s="116"/>
      <c r="AG41" s="116"/>
      <c r="AH41" s="116"/>
      <c r="AI41" s="116"/>
      <c r="AJ41" s="211">
        <v>90</v>
      </c>
      <c r="AK41" s="95">
        <v>85</v>
      </c>
      <c r="AL41" s="99">
        <v>82</v>
      </c>
      <c r="AM41" s="98">
        <v>92</v>
      </c>
      <c r="AN41" s="95">
        <v>87</v>
      </c>
      <c r="AO41" s="99">
        <v>84</v>
      </c>
      <c r="AP41" s="233" t="s">
        <v>185</v>
      </c>
    </row>
    <row r="42" spans="2:42">
      <c r="Z42" s="294"/>
      <c r="AA42" s="311"/>
      <c r="AB42" s="212" t="s">
        <v>187</v>
      </c>
      <c r="AC42" s="215">
        <v>11</v>
      </c>
      <c r="AD42" s="117" t="s">
        <v>188</v>
      </c>
      <c r="AE42" s="118"/>
      <c r="AF42" s="118"/>
      <c r="AG42" s="118"/>
      <c r="AH42" s="118"/>
      <c r="AI42" s="119"/>
      <c r="AJ42" s="214">
        <v>89</v>
      </c>
      <c r="AK42" s="101">
        <v>84</v>
      </c>
      <c r="AL42" s="107">
        <v>81</v>
      </c>
      <c r="AM42" s="106">
        <v>90</v>
      </c>
      <c r="AN42" s="101">
        <v>85</v>
      </c>
      <c r="AO42" s="107">
        <v>82</v>
      </c>
      <c r="AP42" s="234" t="s">
        <v>187</v>
      </c>
    </row>
    <row r="43" spans="2:42">
      <c r="E43" t="s">
        <v>149</v>
      </c>
      <c r="Z43" s="294"/>
      <c r="AA43" s="311"/>
      <c r="AB43" s="212" t="s">
        <v>189</v>
      </c>
      <c r="AC43" s="213">
        <v>12</v>
      </c>
      <c r="AD43" s="117" t="s">
        <v>190</v>
      </c>
      <c r="AE43" s="118"/>
      <c r="AF43" s="118"/>
      <c r="AG43" s="118"/>
      <c r="AH43" s="118"/>
      <c r="AI43" s="119"/>
      <c r="AJ43" s="214">
        <v>70</v>
      </c>
      <c r="AK43" s="101">
        <v>65</v>
      </c>
      <c r="AL43" s="107">
        <v>62</v>
      </c>
      <c r="AM43" s="106">
        <v>80</v>
      </c>
      <c r="AN43" s="101">
        <v>75</v>
      </c>
      <c r="AO43" s="107">
        <v>72</v>
      </c>
      <c r="AP43" s="234" t="s">
        <v>189</v>
      </c>
    </row>
    <row r="44" spans="2:42" ht="16.5" thickBot="1">
      <c r="C44" s="7"/>
      <c r="D44" s="244"/>
      <c r="E44" t="s">
        <v>150</v>
      </c>
      <c r="F44" s="7"/>
      <c r="G44" s="245"/>
      <c r="H44" s="245"/>
      <c r="I44" s="245"/>
      <c r="J44" s="245"/>
      <c r="K44" s="245"/>
      <c r="L44" s="245"/>
      <c r="M44" s="245"/>
      <c r="N44" s="245"/>
      <c r="O44" s="245"/>
      <c r="P44" s="245"/>
      <c r="Q44" s="245"/>
      <c r="R44" s="245"/>
      <c r="S44" s="245"/>
      <c r="T44" s="245"/>
      <c r="U44" s="245"/>
      <c r="V44" s="245"/>
      <c r="W44" s="7"/>
      <c r="Z44" s="294"/>
      <c r="AA44" s="312"/>
      <c r="AB44" s="221" t="s">
        <v>191</v>
      </c>
      <c r="AC44" s="222">
        <v>13</v>
      </c>
      <c r="AD44" s="120" t="s">
        <v>192</v>
      </c>
      <c r="AE44" s="121"/>
      <c r="AF44" s="121"/>
      <c r="AG44" s="121"/>
      <c r="AH44" s="121"/>
      <c r="AI44" s="121"/>
      <c r="AJ44" s="216">
        <v>80</v>
      </c>
      <c r="AK44" s="111">
        <v>75</v>
      </c>
      <c r="AL44" s="114">
        <v>72</v>
      </c>
      <c r="AM44" s="113">
        <v>80</v>
      </c>
      <c r="AN44" s="111">
        <v>75</v>
      </c>
      <c r="AO44" s="114">
        <v>72</v>
      </c>
      <c r="AP44" s="236" t="s">
        <v>191</v>
      </c>
    </row>
    <row r="45" spans="2:42" ht="15.75">
      <c r="C45" s="7"/>
      <c r="D45" s="246"/>
      <c r="E45" t="s">
        <v>151</v>
      </c>
      <c r="F45" s="244"/>
      <c r="G45" s="244"/>
      <c r="H45" s="244"/>
      <c r="I45" s="244"/>
      <c r="J45" s="244"/>
      <c r="K45" s="244"/>
      <c r="L45" s="244"/>
      <c r="M45" s="244"/>
      <c r="N45" s="244"/>
      <c r="O45" s="244"/>
      <c r="P45" s="244"/>
      <c r="Q45" s="247"/>
      <c r="R45" s="244"/>
      <c r="S45" s="247"/>
      <c r="T45" s="244"/>
      <c r="U45" s="247"/>
      <c r="V45" s="244"/>
      <c r="W45" s="7"/>
      <c r="Z45" s="294"/>
      <c r="AA45" s="313" t="s">
        <v>193</v>
      </c>
      <c r="AB45" s="209" t="s">
        <v>194</v>
      </c>
      <c r="AC45" s="210">
        <v>14</v>
      </c>
      <c r="AD45" s="115" t="s">
        <v>195</v>
      </c>
      <c r="AE45" s="115"/>
      <c r="AF45" s="115"/>
      <c r="AG45" s="115"/>
      <c r="AH45" s="115"/>
      <c r="AI45" s="94"/>
      <c r="AJ45" s="230"/>
      <c r="AK45" s="231"/>
      <c r="AL45" s="99"/>
      <c r="AM45" s="232">
        <v>92</v>
      </c>
      <c r="AN45" s="231">
        <v>87</v>
      </c>
      <c r="AO45" s="99"/>
      <c r="AP45" s="233" t="s">
        <v>194</v>
      </c>
    </row>
    <row r="46" spans="2:42" ht="15.75">
      <c r="C46" s="7"/>
      <c r="D46" s="246"/>
      <c r="E46" t="s">
        <v>152</v>
      </c>
      <c r="F46" s="7"/>
      <c r="G46" s="246"/>
      <c r="H46" s="246"/>
      <c r="I46" s="246"/>
      <c r="J46" s="246"/>
      <c r="K46" s="246"/>
      <c r="L46" s="246"/>
      <c r="M46" s="246"/>
      <c r="N46" s="246"/>
      <c r="O46" s="246"/>
      <c r="P46" s="246"/>
      <c r="Q46" s="246"/>
      <c r="R46" s="246"/>
      <c r="S46" s="246"/>
      <c r="T46" s="246"/>
      <c r="U46" s="246"/>
      <c r="V46" s="246"/>
      <c r="W46" s="7"/>
      <c r="Z46" s="294"/>
      <c r="AA46" s="314"/>
      <c r="AB46" s="212" t="s">
        <v>196</v>
      </c>
      <c r="AC46" s="215">
        <v>15</v>
      </c>
      <c r="AD46" s="117" t="s">
        <v>197</v>
      </c>
      <c r="AE46" s="122"/>
      <c r="AF46" s="122"/>
      <c r="AG46" s="122"/>
      <c r="AH46" s="122"/>
      <c r="AI46" s="123"/>
      <c r="AJ46" s="224"/>
      <c r="AK46" s="225"/>
      <c r="AL46" s="107"/>
      <c r="AM46" s="226">
        <v>92</v>
      </c>
      <c r="AN46" s="225">
        <v>87</v>
      </c>
      <c r="AO46" s="107"/>
      <c r="AP46" s="234" t="s">
        <v>196</v>
      </c>
    </row>
    <row r="47" spans="2:42" ht="15.75">
      <c r="C47" s="7"/>
      <c r="D47" s="246"/>
      <c r="E47" s="8" t="s">
        <v>153</v>
      </c>
      <c r="F47" s="7"/>
      <c r="G47" s="246"/>
      <c r="H47" s="246"/>
      <c r="I47" s="246"/>
      <c r="J47" s="246"/>
      <c r="K47" s="246"/>
      <c r="L47" s="246"/>
      <c r="M47" s="246"/>
      <c r="N47" s="246"/>
      <c r="O47" s="246"/>
      <c r="P47" s="246"/>
      <c r="Q47" s="246"/>
      <c r="R47" s="246"/>
      <c r="S47" s="246"/>
      <c r="T47" s="246"/>
      <c r="U47" s="246"/>
      <c r="V47" s="246"/>
      <c r="W47" s="7"/>
      <c r="Z47" s="294"/>
      <c r="AA47" s="314"/>
      <c r="AB47" s="212" t="s">
        <v>198</v>
      </c>
      <c r="AC47" s="213">
        <v>16</v>
      </c>
      <c r="AD47" s="117" t="s">
        <v>199</v>
      </c>
      <c r="AE47" s="122"/>
      <c r="AF47" s="122"/>
      <c r="AG47" s="122"/>
      <c r="AH47" s="122"/>
      <c r="AI47" s="123"/>
      <c r="AJ47" s="224"/>
      <c r="AK47" s="225"/>
      <c r="AL47" s="107"/>
      <c r="AM47" s="226">
        <v>92</v>
      </c>
      <c r="AN47" s="225">
        <v>87</v>
      </c>
      <c r="AO47" s="107"/>
      <c r="AP47" s="234" t="s">
        <v>198</v>
      </c>
    </row>
    <row r="48" spans="2:42" ht="15.75">
      <c r="C48" s="7"/>
      <c r="D48" s="246"/>
      <c r="E48" s="8" t="s">
        <v>154</v>
      </c>
      <c r="F48" s="7"/>
      <c r="G48" s="246"/>
      <c r="H48" s="246"/>
      <c r="I48" s="246"/>
      <c r="J48" s="246"/>
      <c r="K48" s="246"/>
      <c r="L48" s="246"/>
      <c r="M48" s="246"/>
      <c r="N48" s="246"/>
      <c r="O48" s="246"/>
      <c r="P48" s="246"/>
      <c r="Q48" s="246"/>
      <c r="R48" s="246"/>
      <c r="S48" s="246"/>
      <c r="T48" s="246"/>
      <c r="U48" s="246"/>
      <c r="V48" s="246"/>
      <c r="W48" s="7"/>
      <c r="Z48" s="294"/>
      <c r="AA48" s="314"/>
      <c r="AB48" s="212" t="s">
        <v>200</v>
      </c>
      <c r="AC48" s="215">
        <v>17</v>
      </c>
      <c r="AD48" s="124" t="s">
        <v>201</v>
      </c>
      <c r="AE48" s="122"/>
      <c r="AF48" s="122"/>
      <c r="AG48" s="122"/>
      <c r="AH48" s="122"/>
      <c r="AI48" s="123"/>
      <c r="AJ48" s="224"/>
      <c r="AK48" s="225"/>
      <c r="AL48" s="107"/>
      <c r="AM48" s="226">
        <v>92</v>
      </c>
      <c r="AN48" s="225">
        <v>87</v>
      </c>
      <c r="AO48" s="107"/>
      <c r="AP48" s="234" t="s">
        <v>200</v>
      </c>
    </row>
    <row r="49" spans="3:42" ht="16.5" thickBot="1">
      <c r="C49" s="7"/>
      <c r="D49" s="246"/>
      <c r="E49" s="8" t="s">
        <v>155</v>
      </c>
      <c r="F49" s="7"/>
      <c r="G49" s="246"/>
      <c r="H49" s="246"/>
      <c r="I49" s="246"/>
      <c r="J49" s="246"/>
      <c r="K49" s="246"/>
      <c r="L49" s="246"/>
      <c r="M49" s="246"/>
      <c r="N49" s="246"/>
      <c r="O49" s="246"/>
      <c r="P49" s="246"/>
      <c r="Q49" s="246"/>
      <c r="R49" s="246"/>
      <c r="S49" s="246"/>
      <c r="T49" s="246"/>
      <c r="U49" s="246"/>
      <c r="V49" s="246"/>
      <c r="W49" s="7"/>
      <c r="Z49" s="294"/>
      <c r="AA49" s="315"/>
      <c r="AB49" s="221" t="s">
        <v>202</v>
      </c>
      <c r="AC49" s="235">
        <v>18</v>
      </c>
      <c r="AD49" s="120" t="s">
        <v>203</v>
      </c>
      <c r="AE49" s="125"/>
      <c r="AF49" s="125"/>
      <c r="AG49" s="125"/>
      <c r="AH49" s="125"/>
      <c r="AI49" s="126"/>
      <c r="AJ49" s="227"/>
      <c r="AK49" s="228"/>
      <c r="AL49" s="114"/>
      <c r="AM49" s="229">
        <v>92</v>
      </c>
      <c r="AN49" s="228">
        <v>87</v>
      </c>
      <c r="AO49" s="114"/>
      <c r="AP49" s="236" t="s">
        <v>202</v>
      </c>
    </row>
    <row r="50" spans="3:42" ht="15.75">
      <c r="C50" s="7"/>
      <c r="D50" s="246"/>
      <c r="E50" s="248"/>
      <c r="F50" s="7"/>
      <c r="G50" s="246"/>
      <c r="H50" s="246"/>
      <c r="I50" s="246"/>
      <c r="J50" s="246"/>
      <c r="K50" s="246"/>
      <c r="L50" s="246"/>
      <c r="M50" s="246"/>
      <c r="N50" s="246"/>
      <c r="O50" s="246"/>
      <c r="P50" s="246"/>
      <c r="Q50" s="246"/>
      <c r="R50" s="246"/>
      <c r="S50" s="246"/>
      <c r="T50" s="246"/>
      <c r="U50" s="246"/>
      <c r="V50" s="246"/>
      <c r="W50" s="7"/>
    </row>
    <row r="51" spans="3:42" ht="15.75">
      <c r="C51" s="7"/>
      <c r="D51" s="246"/>
      <c r="E51" s="248"/>
      <c r="F51" s="7"/>
      <c r="G51" s="246"/>
      <c r="H51" s="246"/>
      <c r="I51" s="246"/>
      <c r="J51" s="246"/>
      <c r="K51" s="246"/>
      <c r="L51" s="246"/>
      <c r="M51" s="246"/>
      <c r="N51" s="246"/>
      <c r="O51" s="246"/>
      <c r="P51" s="246"/>
      <c r="Q51" s="246"/>
      <c r="R51" s="246"/>
      <c r="S51" s="246"/>
      <c r="T51" s="246"/>
      <c r="U51" s="246"/>
      <c r="V51" s="246"/>
      <c r="W51" s="7"/>
      <c r="Y51" s="127" t="s">
        <v>211</v>
      </c>
      <c r="Z51" s="128" t="s">
        <v>212</v>
      </c>
      <c r="AG51" t="str">
        <f>IFERROR(AH51,"dati mancanti")</f>
        <v>dati mancanti</v>
      </c>
      <c r="AH51" t="e">
        <f>VLOOKUP(AL58,AC32:AO49,AN56,FALSE)</f>
        <v>#N/A</v>
      </c>
      <c r="AK51" s="31" t="s">
        <v>146</v>
      </c>
      <c r="AM51">
        <f>CalcoloCB!G11</f>
        <v>0</v>
      </c>
    </row>
    <row r="52" spans="3:42" ht="15.75">
      <c r="C52" s="7"/>
      <c r="D52" s="246"/>
      <c r="E52" s="248"/>
      <c r="F52" s="7"/>
      <c r="G52" s="246"/>
      <c r="H52" s="246"/>
      <c r="I52" s="246"/>
      <c r="J52" s="246"/>
      <c r="K52" s="246"/>
      <c r="L52" s="246"/>
      <c r="M52" s="246"/>
      <c r="N52" s="246"/>
      <c r="O52" s="246"/>
      <c r="P52" s="246"/>
      <c r="Q52" s="246"/>
      <c r="R52" s="246"/>
      <c r="S52" s="246"/>
      <c r="T52" s="246"/>
      <c r="U52" s="246"/>
      <c r="V52" s="246"/>
      <c r="W52" s="7"/>
      <c r="Y52" s="127" t="s">
        <v>213</v>
      </c>
      <c r="Z52" s="128" t="s">
        <v>214</v>
      </c>
      <c r="AG52" s="8" t="str">
        <f t="shared" ref="AG52:AG54" si="0">IFERROR(AH52,"dati mancanti")</f>
        <v>dati mancanti</v>
      </c>
      <c r="AH52" t="e">
        <f>VLOOKUP(AL58,AC32:AO49,AN57,FALSE)</f>
        <v>#N/A</v>
      </c>
      <c r="AK52" s="31" t="s">
        <v>147</v>
      </c>
      <c r="AM52" s="8">
        <f>CalcoloCB!G12</f>
        <v>0</v>
      </c>
    </row>
    <row r="53" spans="3:42" ht="15.75">
      <c r="C53" s="7"/>
      <c r="D53" s="246"/>
      <c r="E53" s="248"/>
      <c r="F53" s="7"/>
      <c r="G53" s="246"/>
      <c r="H53" s="246"/>
      <c r="I53" s="246"/>
      <c r="J53" s="246"/>
      <c r="K53" s="246"/>
      <c r="L53" s="246"/>
      <c r="M53" s="246"/>
      <c r="N53" s="246"/>
      <c r="O53" s="246"/>
      <c r="P53" s="246"/>
      <c r="Q53" s="246"/>
      <c r="R53" s="246"/>
      <c r="S53" s="246"/>
      <c r="T53" s="246"/>
      <c r="U53" s="246"/>
      <c r="V53" s="246"/>
      <c r="W53" s="7"/>
      <c r="Y53" s="127" t="s">
        <v>215</v>
      </c>
      <c r="Z53" s="128" t="s">
        <v>216</v>
      </c>
      <c r="AG53" s="8" t="str">
        <f t="shared" si="0"/>
        <v>dati mancanti</v>
      </c>
      <c r="AH53" t="e">
        <f>VLOOKUP(AL58,AC32:AO49,AN58,FALSE)</f>
        <v>#N/A</v>
      </c>
      <c r="AK53" s="31" t="s">
        <v>148</v>
      </c>
      <c r="AM53" s="8">
        <f>CalcoloCB!G13</f>
        <v>0</v>
      </c>
    </row>
    <row r="54" spans="3:42" ht="48" customHeight="1">
      <c r="C54" s="7"/>
      <c r="D54" s="246"/>
      <c r="E54" s="248"/>
      <c r="F54" s="7"/>
      <c r="G54" s="246"/>
      <c r="H54" s="246"/>
      <c r="I54" s="246"/>
      <c r="J54" s="246"/>
      <c r="K54" s="246"/>
      <c r="L54" s="246"/>
      <c r="M54" s="246"/>
      <c r="N54" s="246"/>
      <c r="O54" s="246"/>
      <c r="P54" s="246"/>
      <c r="Q54" s="246"/>
      <c r="R54" s="246"/>
      <c r="S54" s="246"/>
      <c r="T54" s="246"/>
      <c r="U54" s="246"/>
      <c r="V54" s="246"/>
      <c r="W54" s="7"/>
      <c r="Y54" s="127" t="s">
        <v>237</v>
      </c>
      <c r="Z54" s="128" t="s">
        <v>238</v>
      </c>
      <c r="AC54" s="129"/>
      <c r="AD54" s="129"/>
      <c r="AE54" s="129"/>
      <c r="AG54" s="8" t="str">
        <f t="shared" si="0"/>
        <v>dati mancanti</v>
      </c>
      <c r="AH54" t="e">
        <f>VLOOKUP(AL58,AC7:AL24,AL56,FALSE)</f>
        <v>#N/A</v>
      </c>
      <c r="AL54" t="s">
        <v>223</v>
      </c>
      <c r="AM54" s="238" t="e">
        <f>(AH51*AM51+Supporto!AH52*AM52+Supporto!AH53*AM53)/SUM(AM51:AM53)</f>
        <v>#N/A</v>
      </c>
    </row>
    <row r="55" spans="3:42" ht="36.75" customHeight="1">
      <c r="C55" s="7"/>
      <c r="D55" s="246"/>
      <c r="E55" s="248"/>
      <c r="F55" s="7"/>
      <c r="G55" s="246"/>
      <c r="H55" s="246"/>
      <c r="I55" s="246"/>
      <c r="J55" s="246"/>
      <c r="K55" s="246"/>
      <c r="L55" s="246"/>
      <c r="M55" s="246"/>
      <c r="N55" s="246"/>
      <c r="O55" s="246"/>
      <c r="P55" s="246"/>
      <c r="Q55" s="246"/>
      <c r="R55" s="246"/>
      <c r="S55" s="246"/>
      <c r="T55" s="246"/>
      <c r="U55" s="246"/>
      <c r="V55" s="246"/>
      <c r="W55" s="7"/>
      <c r="Y55" s="127" t="s">
        <v>235</v>
      </c>
      <c r="Z55" s="128" t="s">
        <v>236</v>
      </c>
      <c r="AD55" s="129"/>
      <c r="AE55" s="129"/>
      <c r="AG55" s="238" t="str">
        <f>IFERROR(AM54,"dati mancanti")</f>
        <v>dati mancanti</v>
      </c>
    </row>
    <row r="56" spans="3:42" ht="22.5">
      <c r="C56" s="7"/>
      <c r="D56" s="246"/>
      <c r="E56" s="248"/>
      <c r="F56" s="7"/>
      <c r="G56" s="246"/>
      <c r="H56" s="246"/>
      <c r="I56" s="246"/>
      <c r="J56" s="246"/>
      <c r="K56" s="246"/>
      <c r="L56" s="246"/>
      <c r="M56" s="246"/>
      <c r="N56" s="246"/>
      <c r="O56" s="246"/>
      <c r="P56" s="246"/>
      <c r="Q56" s="246"/>
      <c r="R56" s="246"/>
      <c r="S56" s="246"/>
      <c r="T56" s="246"/>
      <c r="U56" s="246"/>
      <c r="V56" s="246"/>
      <c r="W56" s="7"/>
      <c r="Y56" s="251" t="s">
        <v>240</v>
      </c>
      <c r="Z56" s="251" t="s">
        <v>239</v>
      </c>
      <c r="AG56" t="str">
        <f>IFERROR((AG54/100+CalcoloCB!J26/100)*CalcoloCB!J29, "dati mancanti")</f>
        <v>dati mancanti</v>
      </c>
      <c r="AK56" s="131" t="s">
        <v>217</v>
      </c>
      <c r="AL56" s="134" t="str">
        <f>IF(CalcoloCB!J16&gt;=2016,Supporto!AL6,IF(AND(CalcoloCB!J16&gt;=2012,CalcoloCB!J16&lt;=2015),Supporto!AK6,IF(CalcoloCB!J16=0,"n.d.",Supporto!AJ6)))</f>
        <v>n.d.</v>
      </c>
      <c r="AM56" s="131" t="s">
        <v>220</v>
      </c>
      <c r="AN56" t="str">
        <f>IF(CalcoloCB!J16&gt;=2016,Supporto!AN31,IF(CalcoloCB!J16=0,"n.d.",Supporto!AK31))</f>
        <v>n.d.</v>
      </c>
    </row>
    <row r="57" spans="3:42" ht="22.5">
      <c r="C57" s="7"/>
      <c r="D57" s="246"/>
      <c r="E57" s="248"/>
      <c r="F57" s="7"/>
      <c r="G57" s="246"/>
      <c r="H57" s="246"/>
      <c r="I57" s="246"/>
      <c r="J57" s="246"/>
      <c r="K57" s="246"/>
      <c r="L57" s="246"/>
      <c r="M57" s="246"/>
      <c r="N57" s="246"/>
      <c r="O57" s="246"/>
      <c r="P57" s="246"/>
      <c r="Q57" s="246"/>
      <c r="R57" s="246"/>
      <c r="S57" s="246"/>
      <c r="T57" s="246"/>
      <c r="U57" s="246"/>
      <c r="V57" s="246"/>
      <c r="W57" s="7"/>
      <c r="Y57" s="249" t="s">
        <v>228</v>
      </c>
      <c r="AK57" s="131" t="s">
        <v>219</v>
      </c>
      <c r="AL57" s="134" t="e">
        <f>VLOOKUP(CalcoloCB!E35,Supporto!AD32:AP49,13,FALSE)</f>
        <v>#N/A</v>
      </c>
      <c r="AM57" s="131" t="s">
        <v>221</v>
      </c>
      <c r="AN57" t="str">
        <f>IF(CalcoloCB!J16&gt;=2016,Supporto!AM31,IF(CalcoloCB!J16=0,"n.d.",Supporto!AJ31))</f>
        <v>n.d.</v>
      </c>
    </row>
    <row r="58" spans="3:42" ht="22.5">
      <c r="C58" s="7"/>
      <c r="D58" s="244"/>
      <c r="E58" s="248"/>
      <c r="F58" s="7"/>
      <c r="G58" s="246"/>
      <c r="H58" s="246"/>
      <c r="I58" s="246"/>
      <c r="J58" s="246"/>
      <c r="K58" s="246"/>
      <c r="L58" s="246"/>
      <c r="M58" s="246"/>
      <c r="N58" s="246"/>
      <c r="O58" s="246"/>
      <c r="P58" s="246"/>
      <c r="Q58" s="246"/>
      <c r="R58" s="246"/>
      <c r="S58" s="246"/>
      <c r="T58" s="246"/>
      <c r="U58" s="246"/>
      <c r="V58" s="246"/>
      <c r="W58" s="7"/>
      <c r="Y58" s="127" t="s">
        <v>229</v>
      </c>
      <c r="Z58" s="128" t="s">
        <v>230</v>
      </c>
      <c r="AF58" s="238" t="e">
        <f>SUM(AM51:AM53)/CalcoloCB!G15</f>
        <v>#DIV/0!</v>
      </c>
      <c r="AK58" s="131" t="s">
        <v>218</v>
      </c>
      <c r="AL58" s="133" t="e">
        <f>VLOOKUP(AL57,Supporto!AB32:AC49,2,FALSE)</f>
        <v>#N/A</v>
      </c>
      <c r="AM58" s="131" t="s">
        <v>222</v>
      </c>
      <c r="AN58" t="str">
        <f>IF(CalcoloCB!J16&gt;=2016,Supporto!AO31,IF(CalcoloCB!J16=0,"n.d.",Supporto!AL31))</f>
        <v>n.d.</v>
      </c>
    </row>
    <row r="59" spans="3:42" ht="15.75">
      <c r="C59" s="7"/>
      <c r="D59" s="244"/>
      <c r="E59" s="248"/>
      <c r="F59" s="7"/>
      <c r="G59" s="246"/>
      <c r="H59" s="246"/>
      <c r="I59" s="246"/>
      <c r="J59" s="246"/>
      <c r="K59" s="246"/>
      <c r="L59" s="246"/>
      <c r="M59" s="246"/>
      <c r="N59" s="246"/>
      <c r="O59" s="246"/>
      <c r="P59" s="246"/>
      <c r="Q59" s="246"/>
      <c r="R59" s="246"/>
      <c r="S59" s="246"/>
      <c r="T59" s="246"/>
      <c r="U59" s="246"/>
      <c r="V59" s="246"/>
      <c r="W59" s="7"/>
      <c r="Y59" s="127" t="s">
        <v>231</v>
      </c>
      <c r="Z59" s="128" t="s">
        <v>232</v>
      </c>
      <c r="AF59" s="238" t="e">
        <f>CalcoloCB!G10/CalcoloCB!G15</f>
        <v>#DIV/0!</v>
      </c>
    </row>
    <row r="60" spans="3:42" ht="15.75">
      <c r="C60" s="7"/>
      <c r="D60" s="244"/>
      <c r="E60" s="248"/>
      <c r="F60" s="7"/>
      <c r="G60" s="246"/>
      <c r="H60" s="246"/>
      <c r="I60" s="246"/>
      <c r="J60" s="246"/>
      <c r="K60" s="246"/>
      <c r="L60" s="246"/>
      <c r="M60" s="246"/>
      <c r="N60" s="246"/>
      <c r="O60" s="246"/>
      <c r="P60" s="246"/>
      <c r="Q60" s="246"/>
      <c r="R60" s="246"/>
      <c r="S60" s="246"/>
      <c r="T60" s="246"/>
      <c r="U60" s="246"/>
      <c r="V60" s="246"/>
      <c r="W60" s="7"/>
      <c r="Y60" s="250" t="s">
        <v>233</v>
      </c>
      <c r="Z60" s="250" t="s">
        <v>234</v>
      </c>
      <c r="AF60" s="238" t="str">
        <f>IFERROR((1-(1/(AF58/(AG55/100)+AF59/AG56)))*100,"dati mancanti")</f>
        <v>dati mancanti</v>
      </c>
    </row>
    <row r="61" spans="3:42" ht="15.75">
      <c r="C61" s="7"/>
      <c r="D61" s="244"/>
      <c r="E61" s="248"/>
      <c r="F61" s="7"/>
      <c r="G61" s="246"/>
      <c r="H61" s="246"/>
      <c r="I61" s="246"/>
      <c r="J61" s="246"/>
      <c r="K61" s="246"/>
      <c r="L61" s="246"/>
      <c r="M61" s="246"/>
      <c r="N61" s="246"/>
      <c r="O61" s="246"/>
      <c r="P61" s="246"/>
      <c r="Q61" s="246"/>
      <c r="R61" s="246"/>
      <c r="S61" s="246"/>
      <c r="T61" s="246"/>
      <c r="U61" s="246"/>
      <c r="V61" s="246"/>
      <c r="W61" s="7"/>
    </row>
    <row r="65" spans="6:8" ht="15.75">
      <c r="F65" s="46"/>
      <c r="G65" s="130"/>
      <c r="H65" s="130"/>
    </row>
    <row r="66" spans="6:8" ht="15.75">
      <c r="F66" s="46"/>
      <c r="G66" s="130"/>
      <c r="H66" s="130"/>
    </row>
    <row r="67" spans="6:8" ht="15.75">
      <c r="F67" s="46"/>
      <c r="G67" s="130"/>
      <c r="H67" s="130"/>
    </row>
    <row r="68" spans="6:8" ht="15.75">
      <c r="F68" s="46"/>
      <c r="G68" s="130"/>
      <c r="H68" s="130"/>
    </row>
    <row r="69" spans="6:8" ht="15.75">
      <c r="F69" s="46"/>
      <c r="G69" s="130"/>
      <c r="H69" s="130"/>
    </row>
    <row r="70" spans="6:8" ht="15.75">
      <c r="F70" s="46"/>
      <c r="G70" s="130"/>
      <c r="H70" s="130"/>
    </row>
    <row r="71" spans="6:8" ht="15.75">
      <c r="F71" s="46"/>
      <c r="G71" s="130"/>
      <c r="H71" s="130"/>
    </row>
    <row r="72" spans="6:8" ht="15.75">
      <c r="F72" s="46"/>
      <c r="G72" s="130"/>
      <c r="H72" s="130"/>
    </row>
    <row r="73" spans="6:8" ht="15.75">
      <c r="F73" s="46"/>
      <c r="G73" s="130"/>
      <c r="H73" s="130"/>
    </row>
    <row r="74" spans="6:8" ht="15.75">
      <c r="F74" s="46"/>
      <c r="G74" s="130"/>
      <c r="H74" s="130"/>
    </row>
    <row r="75" spans="6:8" ht="15.75">
      <c r="F75" s="46"/>
      <c r="G75" s="130"/>
      <c r="H75" s="130"/>
    </row>
    <row r="76" spans="6:8" s="8" customFormat="1" ht="15.75">
      <c r="F76" s="46"/>
      <c r="G76" s="130"/>
      <c r="H76" s="130"/>
    </row>
    <row r="77" spans="6:8" ht="15.75">
      <c r="F77" s="46"/>
      <c r="G77" s="130"/>
      <c r="H77" s="130"/>
    </row>
    <row r="78" spans="6:8" ht="15.75">
      <c r="F78" s="46"/>
      <c r="G78" s="130"/>
      <c r="H78" s="130"/>
    </row>
    <row r="79" spans="6:8" ht="15.75">
      <c r="F79" s="46"/>
      <c r="G79" s="130"/>
      <c r="H79" s="130"/>
    </row>
    <row r="80" spans="6:8" ht="15.75">
      <c r="F80" s="46"/>
      <c r="G80" s="130"/>
      <c r="H80" s="130"/>
    </row>
    <row r="83" spans="5:6" ht="15.75">
      <c r="E83" s="9" t="s">
        <v>79</v>
      </c>
      <c r="F83" s="8">
        <v>1.4</v>
      </c>
    </row>
    <row r="84" spans="5:6" ht="15.75">
      <c r="E84" s="9" t="s">
        <v>80</v>
      </c>
      <c r="F84" s="8">
        <v>1.3</v>
      </c>
    </row>
    <row r="85" spans="5:6" ht="15.75">
      <c r="E85" s="9" t="s">
        <v>81</v>
      </c>
      <c r="F85" s="8">
        <v>1.2</v>
      </c>
    </row>
    <row r="86" spans="5:6" ht="15.75">
      <c r="E86" s="9" t="s">
        <v>82</v>
      </c>
      <c r="F86" s="8">
        <v>1.1000000000000001</v>
      </c>
    </row>
    <row r="87" spans="5:6" ht="15.75">
      <c r="E87" s="9" t="s">
        <v>83</v>
      </c>
      <c r="F87" s="8">
        <v>1</v>
      </c>
    </row>
  </sheetData>
  <mergeCells count="21">
    <mergeCell ref="AJ28:AO28"/>
    <mergeCell ref="AA29:AC29"/>
    <mergeCell ref="AD29:AI29"/>
    <mergeCell ref="AJ29:AL29"/>
    <mergeCell ref="AM29:AO29"/>
    <mergeCell ref="AJ4:AL4"/>
    <mergeCell ref="AA7:AA12"/>
    <mergeCell ref="AA13:AA15"/>
    <mergeCell ref="AD13:AI13"/>
    <mergeCell ref="AD14:AI14"/>
    <mergeCell ref="AD15:AI15"/>
    <mergeCell ref="Z27:Z49"/>
    <mergeCell ref="AA38:AA40"/>
    <mergeCell ref="Z2:Z24"/>
    <mergeCell ref="AA4:AC4"/>
    <mergeCell ref="AD4:AI4"/>
    <mergeCell ref="AA16:AA19"/>
    <mergeCell ref="AA20:AA24"/>
    <mergeCell ref="AA41:AA44"/>
    <mergeCell ref="AA45:AA49"/>
    <mergeCell ref="AA32:AA37"/>
  </mergeCells>
  <dataValidations disablePrompts="1" count="1">
    <dataValidation type="list" allowBlank="1" showInputMessage="1" showErrorMessage="1" sqref="H37">
      <formula1>carburanti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10</vt:i4>
      </vt:variant>
    </vt:vector>
  </HeadingPairs>
  <TitlesOfParts>
    <vt:vector size="14" baseType="lpstr">
      <vt:lpstr>Revisioni</vt:lpstr>
      <vt:lpstr>Presentazione</vt:lpstr>
      <vt:lpstr>CalcoloCB</vt:lpstr>
      <vt:lpstr>Supporto</vt:lpstr>
      <vt:lpstr>anniavviam</vt:lpstr>
      <vt:lpstr>CalcoloCB!Area_stampa</vt:lpstr>
      <vt:lpstr>Presentazione!Area_stampa</vt:lpstr>
      <vt:lpstr>carburanti</vt:lpstr>
      <vt:lpstr>metutcal</vt:lpstr>
      <vt:lpstr>quopot</vt:lpstr>
      <vt:lpstr>regioni</vt:lpstr>
      <vt:lpstr>tecnologie</vt:lpstr>
      <vt:lpstr>tensioni</vt:lpstr>
      <vt:lpstr>udm</vt:lpstr>
    </vt:vector>
  </TitlesOfParts>
  <Company>Kataclima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Kataclima</dc:creator>
  <cp:lastModifiedBy>Galati_KC</cp:lastModifiedBy>
  <cp:lastPrinted>2014-01-15T14:54:28Z</cp:lastPrinted>
  <dcterms:created xsi:type="dcterms:W3CDTF">2011-11-04T07:43:10Z</dcterms:created>
  <dcterms:modified xsi:type="dcterms:W3CDTF">2017-02-06T09:16:24Z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re">
    <vt:lpwstr>Kataclima</vt:lpwstr>
  </property>
</Properties>
</file>